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Users\Riegler\AppData\Roaming\roXtra-Download\40309\"/>
    </mc:Choice>
  </mc:AlternateContent>
  <bookViews>
    <workbookView xWindow="28680" yWindow="-120" windowWidth="29040" windowHeight="17520" activeTab="0"/>
  </bookViews>
  <sheets>
    <sheet name="Stundenliste je MitarbeiterIn" sheetId="75" r:id="rId3"/>
    <sheet name="Stundensatzberechnung" sheetId="78" r:id="rId4"/>
    <sheet name="Farblegende" sheetId="77" state="hidden" r:id="rId5"/>
  </sheets>
  <externalReferences>
    <externalReference r:id="rId7"/>
    <externalReference r:id="rId8"/>
  </externalReferences>
  <definedNames>
    <definedName name="_xlnm._FilterDatabase" localSheetId="0" hidden="1">'Stundenliste je MitarbeiterIn'!$A$17:$O$82</definedName>
    <definedName name="_xlnm.Print_Area" localSheetId="2">Farblegende!$A$1:$L$14</definedName>
    <definedName name="_xlnm.Print_Area" localSheetId="0">'Stundenliste je MitarbeiterIn'!$A$1:$T$107</definedName>
    <definedName name="_xlnm.Print_Area" localSheetId="1">Stundensatzberechnung!$A$1:$T$89</definedName>
    <definedName name="Jahr" localSheetId="2">#REF!</definedName>
    <definedName name="Jahr" localSheetId="1">#REF!</definedName>
    <definedName name="Jahr">#REF!</definedName>
    <definedName name="rox_AlternativeGueltigkeit">'Stundenliste je MitarbeiterIn'!$K$5</definedName>
    <definedName name="rox_Revision" localSheetId="2">'[1]Prüfbericht allgemein'!$M$1</definedName>
    <definedName name="rox_Revision">'Stundenliste je MitarbeiterIn'!$B$5</definedName>
    <definedName name="rox_Title" localSheetId="2">'[2]Allgemeine Daten'!$E$8</definedName>
    <definedName name="rox_VKSVersion" localSheetId="2">'[1]Prüfbericht allgemein'!$B$6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75" l="1"/>
</calcChain>
</file>

<file path=xl/sharedStrings.xml><?xml version="1.0" encoding="utf-8"?>
<sst xmlns="http://schemas.openxmlformats.org/spreadsheetml/2006/main" count="331" uniqueCount="100">
  <si>
    <t>Projektnummer:</t>
  </si>
  <si>
    <t>bis:</t>
  </si>
  <si>
    <t>Durchführungszeitraum von:</t>
  </si>
  <si>
    <t>Korrekturen zu Projekt-stunden</t>
  </si>
  <si>
    <t>Bemerkungen/Begründung der Korrekturen
(Anmerkungen zur Prüfung)</t>
  </si>
  <si>
    <t>Feldfarbe</t>
  </si>
  <si>
    <t>Mindestzeichenanzahl Person/Name</t>
  </si>
  <si>
    <r>
      <t xml:space="preserve">Korrekturen Abrechnungsprüfung
</t>
    </r>
    <r>
      <rPr>
        <sz val="12"/>
        <rFont val="Tahoma"/>
        <family val="2"/>
      </rPr>
      <t>(nur durch SFG auszufüllen!)</t>
    </r>
  </si>
  <si>
    <t>gültig ab:</t>
  </si>
  <si>
    <t>anerkannte Projekt-stunden</t>
  </si>
  <si>
    <t>Stundenaufzeichnung/Tätigkeitsbeschreibung je MitarbeiterIn</t>
  </si>
  <si>
    <t>MitarbeiterIn (Vor- und Zuname):</t>
  </si>
  <si>
    <t>Mindestzeichenanzahl Tätigkeitsbeschreibung</t>
  </si>
  <si>
    <t>Erbringung von Leistungsstunden ab:</t>
  </si>
  <si>
    <t>Spalte "D"</t>
  </si>
  <si>
    <t>Spalte "H"</t>
  </si>
  <si>
    <t>Summe Anwesenheits-stunden</t>
  </si>
  <si>
    <t>Projekt-relevante, tatsächliche Leistungs-stunden</t>
  </si>
  <si>
    <t>Prinzipiell förderbare Projekt-stunden</t>
  </si>
  <si>
    <t>Summe:</t>
  </si>
  <si>
    <t>(Summe förderbare Projekt-stunden für MitarbeiterIn)</t>
  </si>
  <si>
    <t>***ACHTUNG: Notwendige Dummyzelle, nicht beschreiben!!***</t>
  </si>
  <si>
    <t>Unterschrift MitarbeiterIn</t>
  </si>
  <si>
    <t>Pauschaler Unternehmerlohn</t>
  </si>
  <si>
    <r>
      <t xml:space="preserve">Datum
</t>
    </r>
    <r>
      <rPr>
        <sz val="10"/>
        <rFont val="Tahoma"/>
        <family val="2"/>
      </rPr>
      <t>(TT.MM.JJJJ)</t>
    </r>
  </si>
  <si>
    <t>GF (ja/nein):</t>
  </si>
  <si>
    <t>Stichtag für max. Stunden über 10,00!</t>
  </si>
  <si>
    <t>max. h/Tag</t>
  </si>
  <si>
    <t>Mindestdatum für Plausi-Checks</t>
  </si>
  <si>
    <t>Maximaldatum für Plausi-Checks</t>
  </si>
  <si>
    <t>Grunds. förderbare Projektstunden pro Tag</t>
  </si>
  <si>
    <t>Basis für Kürzungen Projektstunden pro Tag</t>
  </si>
  <si>
    <t>Max. Arbeitsstunden/Tag laut AZG NEU</t>
  </si>
  <si>
    <t>Grunds. förderbare Projektstg. GF pro Tag</t>
  </si>
  <si>
    <t>Zellfarbe:</t>
  </si>
  <si>
    <t>bedeutet:</t>
  </si>
  <si>
    <t>Fehlender (Text)eintrag durch den/die BenutzerIn  - i.d.R. veränderbar!</t>
  </si>
  <si>
    <t>In dieser Form unzureichender (Text)eintrag durch den/die BenutzerIn  - i.d.R. nicht veränderbar!</t>
  </si>
  <si>
    <t>Optionaler (Text)eintrag durch den/die BenutzerIn  - i.d.R. veränderbar!</t>
  </si>
  <si>
    <t>In dieser Form unzulässiger (Text)eintrag durch den/die BenutzerIn  - i.d.R. veränderbar!</t>
  </si>
  <si>
    <t>Aufgrund der (Text)einträge durch den/die BenutzerIn spezielle Prüfung durch SFG erforderlich!</t>
  </si>
  <si>
    <t>Beiblatt zum Nachweis für "Personalkosten" in Portalprojekten</t>
  </si>
  <si>
    <t>Farbeschema der bedingten Formatierungen im Beiblatt:</t>
  </si>
  <si>
    <t>Die Stundensatzberechnung hat abhängig vom Förderungsvertrag bzw. dem Beschäftigungsverhältnis des/der Mitarbeiters/in in einem separaten Beiblatt zu erfolgen!!</t>
  </si>
  <si>
    <t>Kosten-position/ Arbeitspaket (z.B. AP1…)</t>
  </si>
  <si>
    <r>
      <t>Arbeits-beginn</t>
    </r>
    <r>
      <rPr>
        <sz val="10"/>
        <rFont val="Tahoma"/>
        <family val="2"/>
      </rPr>
      <t xml:space="preserve"> 
(Kommt - hh:mm)</t>
    </r>
  </si>
  <si>
    <r>
      <t>Arbeits-ende</t>
    </r>
    <r>
      <rPr>
        <sz val="10"/>
        <rFont val="Tahoma"/>
        <family val="2"/>
      </rPr>
      <t xml:space="preserve"> 
(Geht - hh:mm)</t>
    </r>
  </si>
  <si>
    <t>* Für eine ggf. erforderliche Aufschlüsselung der Projektstunden/Projektkosten nach Kostenposition bzw. Arbeitspaket bitte die Filterfunktion verwenden!!</t>
  </si>
  <si>
    <r>
      <t xml:space="preserve">Pause 
</t>
    </r>
    <r>
      <rPr>
        <sz val="10"/>
        <rFont val="Tahoma"/>
        <family val="2"/>
      </rPr>
      <t>(in Stunden z.B. 0,50 zu erfassen)</t>
    </r>
  </si>
  <si>
    <t>005/11.2025</t>
  </si>
  <si>
    <t>Revision:</t>
  </si>
  <si>
    <t>03.02.2025</t>
  </si>
  <si>
    <r>
      <t xml:space="preserve">Korrekturteil
</t>
    </r>
    <r>
      <rPr>
        <b/>
        <sz val="16"/>
        <rFont val="Tahoma"/>
        <family val="2"/>
      </rPr>
      <t>Im Zuge der Abrechnungsprüfung durch die SFG durchzuführen!</t>
    </r>
  </si>
  <si>
    <t>% LNK ohne Deckelung</t>
  </si>
  <si>
    <t>% LNK mit Höchst-BMG</t>
  </si>
  <si>
    <t>Höchstbeitragsgrund. 1. PJ</t>
  </si>
  <si>
    <t>Höchstbeitragsgrund. 2. PJ</t>
  </si>
  <si>
    <t>Jahresgehalt (laut letztgültigem Jahres-LK)**</t>
  </si>
  <si>
    <t>Lohnnebenkosten (angenähert)</t>
  </si>
  <si>
    <t>Jahres-Personalkosten (errechnet)</t>
  </si>
  <si>
    <t>Jahresstundenteiler (anrechenbar)</t>
  </si>
  <si>
    <t>Normalarbeitszeit/Woche</t>
  </si>
  <si>
    <t>Stundensatz*** exkl. Gemeinkosten (GK)</t>
  </si>
  <si>
    <t>** Sofern Jahreslohnkonto zum letzten abgeschlossenenen Kalenderjahr (31.12.) noch nicht vorhanden ist, oder bei unterjährigem Eintritt von
    neuen MitarbeiterInnen, ist eine Hochrechnung (gesondert zu belegen, z.B. Fortschreibung oder Monatsbezug x 14, etc.) zulässig!</t>
  </si>
  <si>
    <t>Stundenteiler</t>
  </si>
  <si>
    <r>
      <rPr>
        <b/>
        <sz val="8"/>
        <rFont val="Tahoma"/>
        <family val="2"/>
      </rPr>
      <t xml:space="preserve">Stundensatzberechnung*: </t>
    </r>
    <r>
      <rPr>
        <sz val="8"/>
        <rFont val="Tahoma"/>
        <family val="2"/>
      </rPr>
      <t>Methode unabhängig ob pauschalierte MitarbeiterInnen oder nicht:</t>
    </r>
  </si>
  <si>
    <t>MA 7</t>
  </si>
  <si>
    <t>MA 8</t>
  </si>
  <si>
    <t>MA 9</t>
  </si>
  <si>
    <t>MA 10</t>
  </si>
  <si>
    <t>Korrektur</t>
  </si>
  <si>
    <t>MA 5</t>
  </si>
  <si>
    <t>MA 6</t>
  </si>
  <si>
    <t>MA 3</t>
  </si>
  <si>
    <t>MA 4</t>
  </si>
  <si>
    <t>AP1</t>
  </si>
  <si>
    <t>AP2</t>
  </si>
  <si>
    <t>AP3</t>
  </si>
  <si>
    <t>AP4</t>
  </si>
  <si>
    <t>AP5</t>
  </si>
  <si>
    <t>AP6</t>
  </si>
  <si>
    <t>Korr. Std.-Satz</t>
  </si>
  <si>
    <t>nachgew. Stunden</t>
  </si>
  <si>
    <t>anerk. Stunden</t>
  </si>
  <si>
    <t>ff. Betrag n. Korr.</t>
  </si>
  <si>
    <t>AP7</t>
  </si>
  <si>
    <t>AP8</t>
  </si>
  <si>
    <t>Summe</t>
  </si>
  <si>
    <t>MA 1</t>
  </si>
  <si>
    <t>MA 2</t>
  </si>
  <si>
    <t>Mustermann</t>
  </si>
  <si>
    <t>Stundensatzberechnung je MitarbeiterIn auf Basis Standardeinheitskosten</t>
  </si>
  <si>
    <t>*** Der so ermittelte Stundensatz (pro Kalenderjahr) ist in der entsprechenden Maske am Portal zu erfassen!</t>
  </si>
  <si>
    <r>
      <t xml:space="preserve">* Berechnung nach Standardeinheitskosten, Stundensatzermittlung erfolgt - ausg. b. Änderungen des Beschäftigungsausmaßes - nur 1x bei Projektbeginn.
   </t>
    </r>
    <r>
      <rPr>
        <sz val="10"/>
        <rFont val="Tahoma"/>
        <family val="2"/>
      </rPr>
      <t xml:space="preserve">(Basis Jahresbruttogehalt inkl. 13./14. Gehalt sowie ggf. Bezüge gem. §68, </t>
    </r>
    <r>
      <rPr>
        <b/>
        <sz val="10"/>
        <rFont val="Tahoma"/>
        <family val="2"/>
      </rPr>
      <t xml:space="preserve">Überstundenentgelte, Prämien </t>
    </r>
    <r>
      <rPr>
        <sz val="10"/>
        <rFont val="Tahoma"/>
        <family val="2"/>
      </rPr>
      <t>und/oder</t>
    </r>
    <r>
      <rPr>
        <b/>
        <sz val="10"/>
        <rFont val="Tahoma"/>
        <family val="2"/>
      </rPr>
      <t xml:space="preserve"> Tantiemen sind nicht förderbar!</t>
    </r>
    <r>
      <rPr>
        <sz val="10"/>
        <rFont val="Tahoma"/>
        <family val="2"/>
      </rPr>
      <t>)</t>
    </r>
  </si>
  <si>
    <t>…………………………………………………………………..……….</t>
  </si>
  <si>
    <t>Stundensatz gültig ab (MM/JJJJ):</t>
  </si>
  <si>
    <t>MitarbeiterIn arbeitet im oben erfassten Zeitraum noch in anderen geförderten Projekten mit (Ja/Nein):</t>
  </si>
  <si>
    <t>(Sollte der/die MitarbeiterIn noch in anderen geförderten Projekten mitwirken ist hier eine detaillierte Auflistung der Stunden im anderen geförderten Projekt vorzulegen.)</t>
  </si>
  <si>
    <r>
      <rPr>
        <b/>
        <sz val="10"/>
        <rFont val="Tahoma"/>
        <family val="2"/>
      </rPr>
      <t xml:space="preserve">rechtsgültige Fertigung </t>
    </r>
    <r>
      <rPr>
        <b/>
        <sz val="8"/>
        <rFont val="Tahoma"/>
        <family val="2"/>
      </rPr>
      <t xml:space="preserve">
</t>
    </r>
    <r>
      <rPr>
        <sz val="8"/>
        <rFont val="Tahoma"/>
        <family val="2"/>
      </rPr>
      <t>(Stempel, Datum, Unterschrift; sofern nicht am Portal signiert)</t>
    </r>
  </si>
  <si>
    <r>
      <rPr>
        <b/>
        <sz val="10"/>
        <rFont val="Tahoma"/>
        <family val="2"/>
      </rPr>
      <t xml:space="preserve">rechtsgültige Fertigung </t>
    </r>
    <r>
      <rPr>
        <sz val="10"/>
        <rFont val="Tahoma"/>
        <family val="2"/>
      </rPr>
      <t xml:space="preserve">
(Stempel, Datum, Unterschrift; sofern nicht am Portal signiert)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</si>
</sst>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€&quot;\ * #,##0_-;\-&quot;€&quot;\ * #,##0_-;_-&quot;€&quot;\ * &quot;-&quot;_-;_-@_-"/>
    <numFmt numFmtId="167" formatCode="_-&quot;€&quot;\ * #,##0.00_-;\-&quot;€&quot;\ * #,##0.00_-;_-&quot;€&quot;\ * &quot;-&quot;??_-;_-@_-"/>
    <numFmt numFmtId="168" formatCode="_-&quot;öS&quot;\ * #,##0.00_-;\-&quot;öS&quot;\ * #,##0.00_-;_-&quot;öS&quot;\ * &quot;-&quot;??_-;_-@_-"/>
    <numFmt numFmtId="169" formatCode="#,##0.00&quot;    &quot;;\-#,##0.00&quot;    &quot;;&quot; -&quot;#&quot;    &quot;;@\ "/>
    <numFmt numFmtId="170" formatCode="hh:mm;@"/>
    <numFmt numFmtId="171" formatCode="#,##0_ ;\-#,##0\ "/>
    <numFmt numFmtId="172" formatCode="#,##0.0"/>
  </numFmts>
  <fonts count="32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 val="single"/>
      <sz val="16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b/>
      <sz val="10.5"/>
      <name val="Tahoma"/>
      <family val="2"/>
    </font>
    <font>
      <b/>
      <i/>
      <sz val="10.5"/>
      <name val="Tahoma"/>
      <family val="2"/>
    </font>
    <font>
      <sz val="10"/>
      <color theme="0"/>
      <name val="Tahoma"/>
      <family val="2"/>
    </font>
    <font>
      <b/>
      <sz val="18"/>
      <name val="Tahoma"/>
      <family val="2"/>
    </font>
    <font>
      <b/>
      <sz val="10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color theme="0" tint="-0.349240005016327"/>
      <name val="Tahoma"/>
      <family val="2"/>
    </font>
    <font>
      <sz val="10"/>
      <color theme="0" tint="-0.349240005016327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u val="single"/>
      <sz val="10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069994688034"/>
        <bgColor indexed="64"/>
      </patternFill>
    </fill>
    <fill>
      <patternFill patternType="solid">
        <fgColor theme="0" tint="-0.148890003561974"/>
        <bgColor indexed="64"/>
      </patternFill>
    </fill>
    <fill>
      <patternFill patternType="solid">
        <fgColor theme="0" tint="-0.149259999394417"/>
        <bgColor indexed="64"/>
      </patternFill>
    </fill>
    <fill>
      <patternFill patternType="solid">
        <fgColor theme="0" tint="-0.249229997396469"/>
        <bgColor indexed="64"/>
      </patternFill>
    </fill>
    <fill>
      <patternFill patternType="solid">
        <fgColor theme="6" tint="0.5997499823570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0492499992251396"/>
        <bgColor indexed="64"/>
      </patternFill>
    </fill>
    <fill>
      <patternFill patternType="solid">
        <fgColor theme="9" tint="0.7998600006103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86000061035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749982357025"/>
        <bgColor indexed="64"/>
      </patternFill>
    </fill>
    <fill>
      <patternFill patternType="solid">
        <fgColor theme="0" tint="-0.04969999939203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839997291565"/>
        <bgColor indexed="64"/>
      </patternFill>
    </fill>
    <fill>
      <patternFill patternType="solid">
        <fgColor theme="0" tint="-0.349819988012314"/>
        <bgColor indexed="64"/>
      </patternFill>
    </fill>
    <fill>
      <patternFill patternType="solid">
        <fgColor theme="0" tint="-0.049830000847578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2" tint="-0.09968999773263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/>
      <bottom style="double">
        <color auto="1"/>
      </bottom>
    </border>
    <border>
      <left/>
      <right/>
      <top/>
      <bottom style="double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hair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hair">
        <color auto="1"/>
      </top>
      <bottom/>
    </border>
    <border>
      <left/>
      <right style="thin">
        <color auto="1"/>
      </right>
      <top/>
      <bottom/>
    </border>
  </borders>
  <cellStyleXfs count="9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/>
      <protection/>
    </xf>
    <xf numFmtId="16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43" fontId="3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2" fillId="2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0" borderId="0">
      <alignment/>
      <protection/>
    </xf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3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43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  <xf numFmtId="0" fontId="2" fillId="3" borderId="1" applyNumberFormat="0" applyFont="0" applyFill="0" applyBorder="0" applyAlignment="0">
      <protection hidden="1"/>
    </xf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>
      <alignment/>
      <protection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43" fontId="0" fillId="0" borderId="0" applyFont="0" applyFill="0" applyBorder="0" applyAlignment="0" applyProtection="0"/>
    <xf numFmtId="0" fontId="2" fillId="0" borderId="0">
      <alignment/>
      <protection/>
    </xf>
    <xf numFmtId="169" fontId="0" fillId="0" borderId="0" applyFill="0" applyBorder="0" applyAlignment="0" applyProtection="0"/>
    <xf numFmtId="0" fontId="2" fillId="4" borderId="1" applyNumberFormat="0" applyFont="0" applyFill="0" applyBorder="0" applyAlignment="0">
      <protection hidden="1"/>
    </xf>
    <xf numFmtId="0" fontId="2" fillId="4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69">
    <xf numFmtId="0" fontId="0" fillId="0" borderId="0" xfId="0"/>
    <xf numFmtId="0" fontId="4" fillId="5" borderId="0" xfId="28" applyFont="1" applyFill="1" applyAlignment="1">
      <alignment horizontal="center" vertical="center" wrapText="1"/>
      <protection/>
    </xf>
    <xf numFmtId="0" fontId="19" fillId="5" borderId="0" xfId="84" applyFont="1" applyFill="1" applyAlignment="1">
      <alignment horizontal="center"/>
      <protection/>
    </xf>
    <xf numFmtId="49" fontId="7" fillId="0" borderId="2" xfId="32" applyNumberFormat="1" applyFont="1" applyBorder="1" applyAlignment="1" applyProtection="1">
      <alignment horizontal="left" wrapText="1"/>
      <protection locked="0"/>
    </xf>
    <xf numFmtId="49" fontId="7" fillId="0" borderId="3" xfId="32" applyNumberFormat="1" applyFont="1" applyBorder="1" applyAlignment="1" applyProtection="1">
      <alignment horizontal="left" wrapText="1"/>
      <protection locked="0"/>
    </xf>
    <xf numFmtId="49" fontId="7" fillId="0" borderId="4" xfId="32" applyNumberFormat="1" applyFont="1" applyBorder="1" applyAlignment="1" applyProtection="1">
      <alignment horizontal="left" wrapText="1"/>
      <protection locked="0"/>
    </xf>
    <xf numFmtId="0" fontId="6" fillId="6" borderId="5" xfId="32" applyFont="1" applyFill="1" applyBorder="1" applyAlignment="1">
      <alignment horizontal="center" vertical="center" wrapText="1"/>
      <protection/>
    </xf>
    <xf numFmtId="0" fontId="6" fillId="6" borderId="6" xfId="32" applyFont="1" applyFill="1" applyBorder="1" applyAlignment="1">
      <alignment horizontal="center" vertical="center" wrapText="1"/>
      <protection/>
    </xf>
    <xf numFmtId="0" fontId="6" fillId="6" borderId="7" xfId="32" applyFont="1" applyFill="1" applyBorder="1" applyAlignment="1">
      <alignment horizontal="center" vertical="center" wrapText="1"/>
      <protection/>
    </xf>
    <xf numFmtId="0" fontId="6" fillId="6" borderId="8" xfId="32" applyFont="1" applyFill="1" applyBorder="1" applyAlignment="1">
      <alignment horizontal="center" vertical="center" wrapText="1"/>
      <protection/>
    </xf>
    <xf numFmtId="0" fontId="6" fillId="6" borderId="0" xfId="32" applyFont="1" applyFill="1" applyAlignment="1">
      <alignment horizontal="center" vertical="center" wrapText="1"/>
      <protection/>
    </xf>
    <xf numFmtId="0" fontId="6" fillId="6" borderId="9" xfId="32" applyFont="1" applyFill="1" applyBorder="1" applyAlignment="1">
      <alignment horizontal="center" vertical="center" wrapText="1"/>
      <protection/>
    </xf>
    <xf numFmtId="0" fontId="6" fillId="6" borderId="10" xfId="32" applyFont="1" applyFill="1" applyBorder="1" applyAlignment="1">
      <alignment horizontal="center" vertical="center" wrapText="1"/>
      <protection/>
    </xf>
    <xf numFmtId="0" fontId="6" fillId="6" borderId="11" xfId="32" applyFont="1" applyFill="1" applyBorder="1" applyAlignment="1">
      <alignment horizontal="center" vertical="center" wrapText="1"/>
      <protection/>
    </xf>
    <xf numFmtId="0" fontId="6" fillId="6" borderId="12" xfId="32" applyFont="1" applyFill="1" applyBorder="1" applyAlignment="1">
      <alignment horizontal="center" vertical="center" wrapText="1"/>
      <protection/>
    </xf>
    <xf numFmtId="0" fontId="6" fillId="0" borderId="0" xfId="0" applyFont="1" applyAlignment="1">
      <alignment horizontal="right" vertical="top"/>
    </xf>
    <xf numFmtId="14" fontId="5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horizontal="right" vertical="center"/>
    </xf>
    <xf numFmtId="0" fontId="18" fillId="0" borderId="0" xfId="32" applyFont="1">
      <alignment/>
      <protection/>
    </xf>
    <xf numFmtId="2" fontId="18" fillId="0" borderId="0" xfId="32" applyNumberFormat="1" applyFont="1">
      <alignment/>
      <protection/>
    </xf>
    <xf numFmtId="0" fontId="9" fillId="0" borderId="0" xfId="84" applyFont="1" applyAlignment="1">
      <alignment horizontal="right"/>
      <protection/>
    </xf>
    <xf numFmtId="14" fontId="5" fillId="0" borderId="0" xfId="32" applyNumberFormat="1" applyFont="1" applyAlignment="1" applyProtection="1">
      <alignment vertical="center"/>
      <protection locked="0"/>
    </xf>
    <xf numFmtId="0" fontId="7" fillId="7" borderId="0" xfId="28" applyFont="1" applyFill="1" applyAlignment="1">
      <alignment vertical="top"/>
      <protection/>
    </xf>
    <xf numFmtId="43" fontId="10" fillId="4" borderId="13" xfId="36" applyFont="1" applyFill="1" applyBorder="1" applyAlignment="1" applyProtection="1">
      <alignment horizontal="right" vertical="top"/>
      <protection/>
    </xf>
    <xf numFmtId="0" fontId="7" fillId="0" borderId="0" xfId="32" applyFont="1">
      <alignment/>
      <protection/>
    </xf>
    <xf numFmtId="0" fontId="17" fillId="0" borderId="0" xfId="32" applyFont="1" applyAlignment="1">
      <alignment vertical="center" wrapText="1"/>
      <protection/>
    </xf>
    <xf numFmtId="14" fontId="5" fillId="0" borderId="0" xfId="32" applyNumberFormat="1" applyFont="1" applyAlignment="1">
      <alignment horizontal="right"/>
      <protection/>
    </xf>
    <xf numFmtId="0" fontId="9" fillId="0" borderId="0" xfId="84" applyFont="1" applyAlignment="1" applyProtection="1">
      <alignment horizontal="right"/>
      <protection locked="0"/>
    </xf>
    <xf numFmtId="0" fontId="9" fillId="0" borderId="0" xfId="84" applyFont="1" applyAlignment="1">
      <alignment horizontal="right" vertical="top"/>
      <protection/>
    </xf>
    <xf numFmtId="0" fontId="17" fillId="0" borderId="0" xfId="32" applyFont="1">
      <alignment/>
      <protection/>
    </xf>
    <xf numFmtId="0" fontId="6" fillId="0" borderId="0" xfId="32" applyFont="1" applyAlignment="1">
      <alignment horizontal="right" vertical="center"/>
      <protection/>
    </xf>
    <xf numFmtId="0" fontId="7" fillId="0" borderId="0" xfId="32" applyFont="1" applyAlignment="1">
      <alignment horizontal="right" vertical="center"/>
      <protection/>
    </xf>
    <xf numFmtId="0" fontId="7" fillId="0" borderId="0" xfId="32" applyFont="1" applyAlignment="1">
      <alignment vertical="center"/>
      <protection/>
    </xf>
    <xf numFmtId="0" fontId="13" fillId="0" borderId="0" xfId="26" applyFont="1" applyAlignment="1" quotePrefix="1">
      <alignment horizontal="left" vertical="center"/>
      <protection/>
    </xf>
    <xf numFmtId="0" fontId="10" fillId="0" borderId="0" xfId="32" applyFont="1">
      <alignment/>
      <protection/>
    </xf>
    <xf numFmtId="10" fontId="10" fillId="7" borderId="0" xfId="21" applyNumberFormat="1" applyFont="1" applyFill="1" applyAlignment="1" applyProtection="1">
      <alignment vertical="top"/>
      <protection/>
    </xf>
    <xf numFmtId="0" fontId="8" fillId="8" borderId="0" xfId="26" applyFont="1" applyFill="1" applyAlignment="1">
      <alignment vertical="center"/>
      <protection/>
    </xf>
    <xf numFmtId="2" fontId="8" fillId="0" borderId="0" xfId="32" applyNumberFormat="1" applyFont="1" applyAlignment="1">
      <alignment horizontal="center" vertical="center"/>
      <protection/>
    </xf>
    <xf numFmtId="4" fontId="10" fillId="7" borderId="0" xfId="28" applyNumberFormat="1" applyFont="1" applyFill="1" applyAlignment="1">
      <alignment vertical="top"/>
      <protection/>
    </xf>
    <xf numFmtId="0" fontId="10" fillId="0" borderId="0" xfId="32" applyFont="1" applyAlignment="1">
      <alignment horizontal="left" vertical="center"/>
      <protection/>
    </xf>
    <xf numFmtId="0" fontId="10" fillId="0" borderId="0" xfId="32" applyFont="1" applyAlignment="1">
      <alignment horizontal="right" vertical="center"/>
      <protection/>
    </xf>
    <xf numFmtId="0" fontId="8" fillId="9" borderId="0" xfId="26" applyFont="1" applyFill="1" applyAlignment="1">
      <alignment vertical="center"/>
      <protection/>
    </xf>
    <xf numFmtId="0" fontId="13" fillId="0" borderId="0" xfId="26" applyFont="1" applyAlignment="1" quotePrefix="1">
      <alignment vertical="center"/>
      <protection/>
    </xf>
    <xf numFmtId="4" fontId="10" fillId="0" borderId="0" xfId="26" applyNumberFormat="1" applyFont="1" applyAlignment="1">
      <alignment vertical="center"/>
      <protection/>
    </xf>
    <xf numFmtId="0" fontId="24" fillId="0" borderId="0" xfId="32" applyFont="1">
      <alignment/>
      <protection/>
    </xf>
    <xf numFmtId="0" fontId="10" fillId="5" borderId="14" xfId="32" applyFont="1" applyFill="1" applyBorder="1" applyAlignment="1">
      <alignment vertical="center"/>
      <protection/>
    </xf>
    <xf numFmtId="0" fontId="10" fillId="5" borderId="15" xfId="32" applyFont="1" applyFill="1" applyBorder="1" applyAlignment="1">
      <alignment horizontal="right" vertical="center"/>
      <protection/>
    </xf>
    <xf numFmtId="4" fontId="10" fillId="5" borderId="16" xfId="26" applyNumberFormat="1" applyFont="1" applyFill="1" applyBorder="1">
      <alignment/>
      <protection/>
    </xf>
    <xf numFmtId="3" fontId="12" fillId="7" borderId="0" xfId="28" applyNumberFormat="1" applyFont="1" applyFill="1" applyAlignment="1">
      <alignment horizontal="center" vertical="top"/>
      <protection/>
    </xf>
    <xf numFmtId="0" fontId="10" fillId="0" borderId="0" xfId="32" applyFont="1" applyAlignment="1">
      <alignment horizontal="center"/>
      <protection/>
    </xf>
    <xf numFmtId="0" fontId="10" fillId="10" borderId="17" xfId="32" applyFont="1" applyFill="1" applyBorder="1" applyAlignment="1">
      <alignment horizontal="center" vertical="center" wrapText="1"/>
      <protection/>
    </xf>
    <xf numFmtId="0" fontId="10" fillId="10" borderId="18" xfId="32" applyFont="1" applyFill="1" applyBorder="1" applyAlignment="1">
      <alignment horizontal="center" vertical="center" wrapText="1"/>
      <protection/>
    </xf>
    <xf numFmtId="0" fontId="10" fillId="11" borderId="18" xfId="32" applyFont="1" applyFill="1" applyBorder="1" applyAlignment="1">
      <alignment horizontal="center" vertical="center" wrapText="1"/>
      <protection/>
    </xf>
    <xf numFmtId="0" fontId="10" fillId="12" borderId="18" xfId="32" applyFont="1" applyFill="1" applyBorder="1" applyAlignment="1">
      <alignment horizontal="center" vertical="center" wrapText="1"/>
      <protection/>
    </xf>
    <xf numFmtId="0" fontId="10" fillId="13" borderId="19" xfId="32" applyFont="1" applyFill="1" applyBorder="1" applyAlignment="1">
      <alignment horizontal="center" vertical="center" wrapText="1"/>
      <protection/>
    </xf>
    <xf numFmtId="0" fontId="10" fillId="8" borderId="20" xfId="32" applyFont="1" applyFill="1" applyBorder="1" applyAlignment="1">
      <alignment horizontal="center" vertical="center" wrapText="1"/>
      <protection/>
    </xf>
    <xf numFmtId="0" fontId="10" fillId="13" borderId="20" xfId="32" applyFont="1" applyFill="1" applyBorder="1" applyAlignment="1">
      <alignment horizontal="center" vertical="center" wrapText="1"/>
      <protection/>
    </xf>
    <xf numFmtId="4" fontId="10" fillId="13" borderId="21" xfId="26" applyNumberFormat="1" applyFont="1" applyFill="1" applyBorder="1" applyAlignment="1">
      <alignment horizontal="center" vertical="center" wrapText="1"/>
      <protection/>
    </xf>
    <xf numFmtId="0" fontId="25" fillId="0" borderId="22" xfId="28" applyFont="1" applyBorder="1" applyAlignment="1">
      <alignment horizontal="center" vertical="center"/>
      <protection/>
    </xf>
    <xf numFmtId="43" fontId="7" fillId="0" borderId="0" xfId="30" applyFont="1" applyFill="1" applyBorder="1"/>
    <xf numFmtId="14" fontId="7" fillId="14" borderId="23" xfId="32" applyNumberFormat="1" applyFont="1" applyFill="1" applyBorder="1" applyAlignment="1" applyProtection="1">
      <alignment horizontal="center"/>
      <protection locked="0"/>
    </xf>
    <xf numFmtId="170" fontId="7" fillId="14" borderId="13" xfId="32" applyNumberFormat="1" applyFont="1" applyFill="1" applyBorder="1" applyProtection="1">
      <alignment/>
      <protection locked="0"/>
    </xf>
    <xf numFmtId="4" fontId="7" fillId="14" borderId="13" xfId="32" applyNumberFormat="1" applyFont="1" applyFill="1" applyBorder="1" applyProtection="1">
      <alignment/>
      <protection locked="0"/>
    </xf>
    <xf numFmtId="43" fontId="10" fillId="4" borderId="13" xfId="32" applyNumberFormat="1" applyFont="1" applyFill="1" applyBorder="1">
      <alignment/>
      <protection/>
    </xf>
    <xf numFmtId="2" fontId="10" fillId="0" borderId="13" xfId="32" applyNumberFormat="1" applyFont="1" applyBorder="1" applyProtection="1">
      <alignment/>
      <protection locked="0"/>
    </xf>
    <xf numFmtId="49" fontId="7" fillId="0" borderId="13" xfId="32" applyNumberFormat="1" applyFont="1" applyBorder="1" applyProtection="1">
      <alignment/>
      <protection locked="0"/>
    </xf>
    <xf numFmtId="43" fontId="12" fillId="4" borderId="23" xfId="32" applyNumberFormat="1" applyFont="1" applyFill="1" applyBorder="1">
      <alignment/>
      <protection/>
    </xf>
    <xf numFmtId="4" fontId="10" fillId="6" borderId="13" xfId="32" applyNumberFormat="1" applyFont="1" applyFill="1" applyBorder="1">
      <alignment/>
      <protection/>
    </xf>
    <xf numFmtId="0" fontId="7" fillId="6" borderId="24" xfId="28" applyFont="1" applyFill="1" applyBorder="1" applyAlignment="1">
      <alignment horizontal="left" vertical="top" wrapText="1"/>
      <protection/>
    </xf>
    <xf numFmtId="43" fontId="26" fillId="0" borderId="0" xfId="30" applyFont="1" applyFill="1" applyBorder="1"/>
    <xf numFmtId="14" fontId="7" fillId="14" borderId="25" xfId="32" applyNumberFormat="1" applyFont="1" applyFill="1" applyBorder="1" applyAlignment="1" applyProtection="1">
      <alignment horizontal="center"/>
      <protection locked="0"/>
    </xf>
    <xf numFmtId="170" fontId="7" fillId="14" borderId="1" xfId="32" applyNumberFormat="1" applyFont="1" applyFill="1" applyBorder="1" applyProtection="1">
      <alignment/>
      <protection locked="0"/>
    </xf>
    <xf numFmtId="2" fontId="10" fillId="0" borderId="1" xfId="32" applyNumberFormat="1" applyFont="1" applyBorder="1" applyProtection="1">
      <alignment/>
      <protection locked="0"/>
    </xf>
    <xf numFmtId="49" fontId="7" fillId="0" borderId="1" xfId="32" applyNumberFormat="1" applyFont="1" applyBorder="1" applyProtection="1">
      <alignment/>
      <protection locked="0"/>
    </xf>
    <xf numFmtId="4" fontId="10" fillId="6" borderId="1" xfId="32" applyNumberFormat="1" applyFont="1" applyFill="1" applyBorder="1">
      <alignment/>
      <protection/>
    </xf>
    <xf numFmtId="43" fontId="10" fillId="4" borderId="1" xfId="36" applyFont="1" applyFill="1" applyBorder="1" applyAlignment="1" applyProtection="1">
      <alignment horizontal="right" vertical="top"/>
      <protection/>
    </xf>
    <xf numFmtId="0" fontId="10" fillId="5" borderId="26" xfId="32" applyFont="1" applyFill="1" applyBorder="1" applyAlignment="1">
      <alignment horizontal="right"/>
      <protection/>
    </xf>
    <xf numFmtId="0" fontId="10" fillId="5" borderId="27" xfId="32" applyFont="1" applyFill="1" applyBorder="1" applyAlignment="1">
      <alignment horizontal="right"/>
      <protection/>
    </xf>
    <xf numFmtId="0" fontId="7" fillId="5" borderId="7" xfId="32" applyFont="1" applyFill="1" applyBorder="1">
      <alignment/>
      <protection/>
    </xf>
    <xf numFmtId="0" fontId="7" fillId="5" borderId="6" xfId="32" applyFont="1" applyFill="1" applyBorder="1">
      <alignment/>
      <protection/>
    </xf>
    <xf numFmtId="0" fontId="7" fillId="5" borderId="5" xfId="32" applyFont="1" applyFill="1" applyBorder="1">
      <alignment/>
      <protection/>
    </xf>
    <xf numFmtId="0" fontId="11" fillId="0" borderId="0" xfId="32" applyFont="1">
      <alignment/>
      <protection/>
    </xf>
    <xf numFmtId="0" fontId="10" fillId="7" borderId="0" xfId="85" applyNumberFormat="1" applyFont="1" applyFill="1" applyBorder="1" applyAlignment="1" applyProtection="1">
      <alignment vertical="center"/>
      <protection/>
    </xf>
    <xf numFmtId="0" fontId="12" fillId="0" borderId="0" xfId="32" applyFont="1">
      <alignment/>
      <protection/>
    </xf>
    <xf numFmtId="0" fontId="7" fillId="0" borderId="0" xfId="32" applyFont="1" applyAlignment="1">
      <alignment horizontal="center"/>
      <protection/>
    </xf>
    <xf numFmtId="0" fontId="7" fillId="0" borderId="0" xfId="28" applyFont="1" applyAlignment="1" applyProtection="1">
      <alignment horizontal="right"/>
      <protection locked="0"/>
    </xf>
    <xf numFmtId="4" fontId="10" fillId="7" borderId="0" xfId="28" applyNumberFormat="1" applyFont="1" applyFill="1" applyAlignment="1">
      <alignment vertical="center"/>
      <protection/>
    </xf>
    <xf numFmtId="0" fontId="7" fillId="0" borderId="0" xfId="32" applyFont="1" applyAlignment="1">
      <alignment horizontal="left" vertical="center"/>
      <protection/>
    </xf>
    <xf numFmtId="0" fontId="11" fillId="0" borderId="0" xfId="32" applyFont="1" applyAlignment="1">
      <alignment horizontal="center" vertical="center"/>
      <protection/>
    </xf>
    <xf numFmtId="0" fontId="7" fillId="0" borderId="0" xfId="32" applyFont="1" applyAlignment="1">
      <alignment horizontal="left" vertical="center" wrapText="1"/>
      <protection/>
    </xf>
    <xf numFmtId="0" fontId="10" fillId="0" borderId="0" xfId="32" applyFont="1" quotePrefix="1">
      <alignment/>
      <protection/>
    </xf>
    <xf numFmtId="0" fontId="7" fillId="0" borderId="28" xfId="32" applyFont="1" applyBorder="1">
      <alignment/>
      <protection/>
    </xf>
    <xf numFmtId="10" fontId="7" fillId="0" borderId="0" xfId="32" applyNumberFormat="1" applyFont="1" applyAlignment="1">
      <alignment horizontal="center"/>
      <protection/>
    </xf>
    <xf numFmtId="10" fontId="7" fillId="0" borderId="0" xfId="32" applyNumberFormat="1" applyFont="1" applyAlignment="1">
      <alignment horizontal="right"/>
      <protection/>
    </xf>
    <xf numFmtId="0" fontId="7" fillId="0" borderId="0" xfId="32" applyFont="1" applyAlignment="1">
      <alignment horizontal="center" vertical="center"/>
      <protection/>
    </xf>
    <xf numFmtId="0" fontId="7" fillId="0" borderId="0" xfId="32" applyFont="1" applyAlignment="1">
      <alignment horizontal="left"/>
      <protection/>
    </xf>
    <xf numFmtId="10" fontId="10" fillId="0" borderId="0" xfId="32" applyNumberFormat="1" applyFont="1">
      <alignment/>
      <protection/>
    </xf>
    <xf numFmtId="0" fontId="7" fillId="0" borderId="0" xfId="32" applyFont="1" applyProtection="1">
      <alignment/>
      <protection locked="0"/>
    </xf>
    <xf numFmtId="0" fontId="18" fillId="0" borderId="0" xfId="32" applyFont="1" applyAlignment="1">
      <alignment vertical="center"/>
      <protection/>
    </xf>
    <xf numFmtId="0" fontId="5" fillId="0" borderId="0" xfId="87" applyNumberFormat="1" applyFont="1" applyFill="1" applyBorder="1" applyAlignment="1" applyProtection="1">
      <alignment vertical="top" wrapText="1"/>
      <protection/>
    </xf>
    <xf numFmtId="0" fontId="7" fillId="0" borderId="0" xfId="29" applyFont="1">
      <alignment/>
      <protection/>
    </xf>
    <xf numFmtId="2" fontId="18" fillId="0" borderId="0" xfId="29" applyNumberFormat="1" applyFont="1">
      <alignment/>
      <protection/>
    </xf>
    <xf numFmtId="0" fontId="10" fillId="0" borderId="0" xfId="29" applyFont="1">
      <alignment/>
      <protection/>
    </xf>
    <xf numFmtId="14" fontId="18" fillId="0" borderId="0" xfId="26" applyNumberFormat="1" applyFont="1" applyAlignment="1">
      <alignment horizontal="right"/>
      <protection/>
    </xf>
    <xf numFmtId="0" fontId="6" fillId="0" borderId="0" xfId="32" applyFont="1">
      <alignment/>
      <protection/>
    </xf>
    <xf numFmtId="0" fontId="6" fillId="0" borderId="0" xfId="32" applyFont="1" applyAlignment="1">
      <alignment horizontal="right"/>
      <protection/>
    </xf>
    <xf numFmtId="0" fontId="15" fillId="0" borderId="0" xfId="32" applyFont="1" applyAlignment="1">
      <alignment horizontal="right"/>
      <protection/>
    </xf>
    <xf numFmtId="4" fontId="14" fillId="10" borderId="29" xfId="26" applyNumberFormat="1" applyFont="1" applyFill="1" applyBorder="1" applyAlignment="1">
      <alignment vertical="center"/>
      <protection/>
    </xf>
    <xf numFmtId="4" fontId="14" fillId="0" borderId="0" xfId="26" applyNumberFormat="1" applyFont="1" applyAlignment="1">
      <alignment vertical="center"/>
      <protection/>
    </xf>
    <xf numFmtId="0" fontId="21" fillId="0" borderId="0" xfId="32" applyFont="1" applyAlignment="1">
      <alignment horizontal="right"/>
      <protection/>
    </xf>
    <xf numFmtId="0" fontId="14" fillId="5" borderId="27" xfId="32" applyFont="1" applyFill="1" applyBorder="1" applyAlignment="1">
      <alignment horizontal="right"/>
      <protection/>
    </xf>
    <xf numFmtId="4" fontId="14" fillId="12" borderId="30" xfId="32" applyNumberFormat="1" applyFont="1" applyFill="1" applyBorder="1">
      <alignment/>
      <protection/>
    </xf>
    <xf numFmtId="0" fontId="14" fillId="5" borderId="31" xfId="32" applyFont="1" applyFill="1" applyBorder="1" applyAlignment="1">
      <alignment horizontal="right"/>
      <protection/>
    </xf>
    <xf numFmtId="4" fontId="14" fillId="13" borderId="19" xfId="32" applyNumberFormat="1" applyFont="1" applyFill="1" applyBorder="1">
      <alignment/>
      <protection/>
    </xf>
    <xf numFmtId="4" fontId="14" fillId="8" borderId="20" xfId="32" applyNumberFormat="1" applyFont="1" applyFill="1" applyBorder="1">
      <alignment/>
      <protection/>
    </xf>
    <xf numFmtId="4" fontId="14" fillId="13" borderId="20" xfId="32" applyNumberFormat="1" applyFont="1" applyFill="1" applyBorder="1">
      <alignment/>
      <protection/>
    </xf>
    <xf numFmtId="0" fontId="19" fillId="0" borderId="0" xfId="89" applyFont="1">
      <alignment/>
      <protection/>
    </xf>
    <xf numFmtId="0" fontId="19" fillId="0" borderId="0" xfId="90" applyFont="1">
      <alignment/>
      <protection/>
    </xf>
    <xf numFmtId="0" fontId="20" fillId="0" borderId="0" xfId="89" applyFont="1">
      <alignment/>
      <protection/>
    </xf>
    <xf numFmtId="0" fontId="19" fillId="15" borderId="0" xfId="89" applyFont="1" applyFill="1">
      <alignment/>
      <protection/>
    </xf>
    <xf numFmtId="0" fontId="19" fillId="0" borderId="0" xfId="89" applyFont="1" applyAlignment="1">
      <alignment horizontal="center"/>
      <protection/>
    </xf>
    <xf numFmtId="0" fontId="19" fillId="8" borderId="0" xfId="89" applyFont="1" applyFill="1">
      <alignment/>
      <protection/>
    </xf>
    <xf numFmtId="0" fontId="19" fillId="16" borderId="0" xfId="90" applyFont="1" applyFill="1">
      <alignment/>
      <protection/>
    </xf>
    <xf numFmtId="0" fontId="19" fillId="9" borderId="0" xfId="89" applyFont="1" applyFill="1">
      <alignment/>
      <protection/>
    </xf>
    <xf numFmtId="0" fontId="19" fillId="17" borderId="0" xfId="89" applyFont="1" applyFill="1">
      <alignment/>
      <protection/>
    </xf>
    <xf numFmtId="0" fontId="15" fillId="0" borderId="0" xfId="32" applyFont="1" applyAlignment="1">
      <alignment horizontal="right" vertical="center"/>
      <protection/>
    </xf>
    <xf numFmtId="14" fontId="18" fillId="0" borderId="0" xfId="26" applyNumberFormat="1" applyFont="1" applyAlignment="1">
      <alignment vertical="center"/>
      <protection/>
    </xf>
    <xf numFmtId="0" fontId="6" fillId="0" borderId="0" xfId="0" applyFont="1" applyAlignment="1">
      <alignment vertical="top"/>
    </xf>
    <xf numFmtId="0" fontId="22" fillId="0" borderId="0" xfId="32" applyFont="1">
      <alignment/>
      <protection/>
    </xf>
    <xf numFmtId="0" fontId="23" fillId="0" borderId="0" xfId="32" applyFont="1">
      <alignment/>
      <protection/>
    </xf>
    <xf numFmtId="0" fontId="8" fillId="15" borderId="0" xfId="26" applyFont="1" applyFill="1" applyAlignment="1">
      <alignment vertical="center"/>
      <protection/>
    </xf>
    <xf numFmtId="0" fontId="5" fillId="0" borderId="0" xfId="32" applyFont="1">
      <alignment/>
      <protection/>
    </xf>
    <xf numFmtId="0" fontId="23" fillId="0" borderId="0" xfId="29" applyFont="1">
      <alignment/>
      <protection/>
    </xf>
    <xf numFmtId="0" fontId="17" fillId="0" borderId="0" xfId="29" applyFont="1">
      <alignment/>
      <protection/>
    </xf>
    <xf numFmtId="0" fontId="7" fillId="7" borderId="0" xfId="0" applyFont="1" applyFill="1" applyAlignment="1">
      <alignment vertical="top"/>
    </xf>
    <xf numFmtId="0" fontId="7" fillId="0" borderId="0" xfId="26" applyFont="1">
      <alignment/>
      <protection/>
    </xf>
    <xf numFmtId="0" fontId="10" fillId="0" borderId="0" xfId="29" applyFont="1" applyAlignment="1">
      <alignment horizontal="right" vertical="center"/>
      <protection/>
    </xf>
    <xf numFmtId="0" fontId="13" fillId="0" borderId="0" xfId="26" applyFont="1" applyAlignment="1" quotePrefix="1">
      <alignment vertical="top"/>
      <protection/>
    </xf>
    <xf numFmtId="4" fontId="10" fillId="7" borderId="0" xfId="0" applyNumberFormat="1" applyFont="1" applyFill="1" applyAlignment="1">
      <alignment vertical="top"/>
    </xf>
    <xf numFmtId="0" fontId="7" fillId="0" borderId="0" xfId="29" applyFont="1" applyAlignment="1">
      <alignment vertical="center"/>
      <protection/>
    </xf>
    <xf numFmtId="0" fontId="10" fillId="0" borderId="0" xfId="29" applyFont="1" applyAlignment="1">
      <alignment vertical="center"/>
      <protection/>
    </xf>
    <xf numFmtId="0" fontId="10" fillId="0" borderId="0" xfId="26" applyFont="1" applyAlignment="1">
      <alignment horizontal="center"/>
      <protection/>
    </xf>
    <xf numFmtId="0" fontId="24" fillId="0" borderId="0" xfId="29" applyFont="1">
      <alignment/>
      <protection/>
    </xf>
    <xf numFmtId="0" fontId="10" fillId="0" borderId="0" xfId="29" applyFont="1" applyAlignment="1">
      <alignment horizontal="center"/>
      <protection/>
    </xf>
    <xf numFmtId="0" fontId="10" fillId="0" borderId="32" xfId="29" applyFont="1" applyBorder="1" applyAlignment="1" applyProtection="1">
      <alignment vertical="center"/>
      <protection locked="0"/>
    </xf>
    <xf numFmtId="43" fontId="7" fillId="0" borderId="0" xfId="27" applyFont="1" applyFill="1" applyBorder="1"/>
    <xf numFmtId="43" fontId="10" fillId="0" borderId="0" xfId="29" applyNumberFormat="1" applyFont="1">
      <alignment/>
      <protection/>
    </xf>
    <xf numFmtId="0" fontId="7" fillId="0" borderId="0" xfId="29" applyFont="1" applyAlignment="1">
      <alignment horizontal="right" vertical="center"/>
      <protection/>
    </xf>
    <xf numFmtId="0" fontId="12" fillId="0" borderId="0" xfId="29" applyFont="1">
      <alignment/>
      <protection/>
    </xf>
    <xf numFmtId="0" fontId="12" fillId="0" borderId="33" xfId="29" applyFont="1" applyBorder="1">
      <alignment/>
      <protection/>
    </xf>
    <xf numFmtId="0" fontId="7" fillId="0" borderId="27" xfId="29" applyFont="1" applyBorder="1">
      <alignment/>
      <protection/>
    </xf>
    <xf numFmtId="0" fontId="12" fillId="0" borderId="27" xfId="29" applyFont="1" applyBorder="1">
      <alignment/>
      <protection/>
    </xf>
    <xf numFmtId="0" fontId="7" fillId="0" borderId="34" xfId="29" applyFont="1" applyBorder="1">
      <alignment/>
      <protection/>
    </xf>
    <xf numFmtId="4" fontId="10" fillId="18" borderId="1" xfId="0" applyNumberFormat="1" applyFont="1" applyFill="1" applyBorder="1" applyProtection="1">
      <protection locked="0"/>
    </xf>
    <xf numFmtId="4" fontId="7" fillId="19" borderId="1" xfId="0" applyNumberFormat="1" applyFont="1" applyFill="1" applyBorder="1"/>
    <xf numFmtId="3" fontId="7" fillId="19" borderId="1" xfId="0" applyNumberFormat="1" applyFont="1" applyFill="1" applyBorder="1"/>
    <xf numFmtId="172" fontId="10" fillId="18" borderId="1" xfId="0" applyNumberFormat="1" applyFont="1" applyFill="1" applyBorder="1" applyProtection="1">
      <protection locked="0"/>
    </xf>
    <xf numFmtId="0" fontId="10" fillId="0" borderId="0" xfId="29" applyFont="1" applyAlignment="1">
      <alignment horizontal="left"/>
      <protection/>
    </xf>
    <xf numFmtId="0" fontId="7" fillId="0" borderId="0" xfId="29" applyFont="1" applyAlignment="1">
      <alignment horizontal="left" vertical="center" wrapText="1"/>
      <protection/>
    </xf>
    <xf numFmtId="0" fontId="10" fillId="0" borderId="0" xfId="29" applyFont="1" quotePrefix="1">
      <alignment/>
      <protection/>
    </xf>
    <xf numFmtId="10" fontId="7" fillId="0" borderId="0" xfId="29" applyNumberFormat="1" applyFont="1" applyAlignment="1">
      <alignment horizontal="center"/>
      <protection/>
    </xf>
    <xf numFmtId="10" fontId="7" fillId="0" borderId="0" xfId="29" applyNumberFormat="1" applyFont="1" applyAlignment="1">
      <alignment horizontal="right"/>
      <protection/>
    </xf>
    <xf numFmtId="0" fontId="7" fillId="0" borderId="0" xfId="29" applyFont="1" applyAlignment="1">
      <alignment horizontal="center" vertical="center"/>
      <protection/>
    </xf>
    <xf numFmtId="0" fontId="7" fillId="0" borderId="0" xfId="29" applyFont="1" applyAlignment="1">
      <alignment horizontal="left"/>
      <protection/>
    </xf>
    <xf numFmtId="10" fontId="10" fillId="0" borderId="0" xfId="29" applyNumberFormat="1" applyFont="1">
      <alignment/>
      <protection/>
    </xf>
    <xf numFmtId="0" fontId="7" fillId="0" borderId="0" xfId="29" applyFont="1" applyProtection="1">
      <alignment/>
      <protection locked="0"/>
    </xf>
    <xf numFmtId="0" fontId="11" fillId="0" borderId="0" xfId="32" applyFont="1" applyAlignment="1">
      <alignment horizontal="right" vertical="center"/>
      <protection/>
    </xf>
    <xf numFmtId="14" fontId="27" fillId="0" borderId="0" xfId="0" applyNumberFormat="1" applyFont="1" applyAlignment="1" applyProtection="1">
      <alignment vertical="top"/>
      <protection locked="0"/>
    </xf>
    <xf numFmtId="0" fontId="27" fillId="0" borderId="0" xfId="32" applyFont="1">
      <alignment/>
      <protection/>
    </xf>
    <xf numFmtId="14" fontId="27" fillId="0" borderId="0" xfId="32" applyNumberFormat="1" applyFont="1" applyAlignment="1" applyProtection="1">
      <alignment vertical="center"/>
      <protection locked="0"/>
    </xf>
    <xf numFmtId="3" fontId="18" fillId="7" borderId="0" xfId="0" applyNumberFormat="1" applyFont="1" applyFill="1" applyAlignment="1">
      <alignment vertical="top"/>
    </xf>
    <xf numFmtId="4" fontId="18" fillId="7" borderId="0" xfId="0" applyNumberFormat="1" applyFont="1" applyFill="1" applyAlignment="1">
      <alignment vertical="top"/>
    </xf>
    <xf numFmtId="0" fontId="18" fillId="0" borderId="0" xfId="29" applyFont="1">
      <alignment/>
      <protection/>
    </xf>
    <xf numFmtId="10" fontId="18" fillId="7" borderId="0" xfId="21" applyNumberFormat="1" applyFont="1" applyFill="1" applyAlignment="1" applyProtection="1">
      <alignment vertical="top"/>
      <protection/>
    </xf>
    <xf numFmtId="0" fontId="11" fillId="0" borderId="0" xfId="29" applyFont="1" applyAlignment="1">
      <alignment horizontal="right"/>
      <protection/>
    </xf>
    <xf numFmtId="0" fontId="7" fillId="0" borderId="0" xfId="29" applyFont="1" applyAlignment="1">
      <alignment horizontal="left" vertical="center"/>
      <protection/>
    </xf>
    <xf numFmtId="0" fontId="29" fillId="0" borderId="0" xfId="29" applyFont="1">
      <alignment/>
      <protection/>
    </xf>
    <xf numFmtId="0" fontId="10" fillId="0" borderId="35" xfId="0" applyFont="1" applyBorder="1" applyAlignment="1">
      <alignment horizontal="left"/>
    </xf>
    <xf numFmtId="0" fontId="10" fillId="0" borderId="0" xfId="0" applyFont="1" applyAlignment="1">
      <alignment horizontal="left"/>
    </xf>
    <xf numFmtId="2" fontId="10" fillId="12" borderId="1" xfId="0" applyNumberFormat="1" applyFont="1" applyFill="1" applyBorder="1" applyAlignment="1">
      <alignment horizontal="right"/>
    </xf>
    <xf numFmtId="0" fontId="7" fillId="0" borderId="0" xfId="29" applyFont="1" applyAlignment="1">
      <alignment horizontal="center"/>
      <protection/>
    </xf>
    <xf numFmtId="2" fontId="7" fillId="0" borderId="0" xfId="29" applyNumberFormat="1" applyFont="1">
      <alignment/>
      <protection/>
    </xf>
    <xf numFmtId="0" fontId="7" fillId="0" borderId="32" xfId="29" applyFont="1" applyBorder="1" applyProtection="1">
      <alignment/>
      <protection locked="0"/>
    </xf>
    <xf numFmtId="0" fontId="17" fillId="0" borderId="0" xfId="29" applyFont="1" applyAlignment="1">
      <alignment horizontal="center" vertical="center" wrapText="1"/>
      <protection/>
    </xf>
    <xf numFmtId="4" fontId="10" fillId="18" borderId="4" xfId="0" applyNumberFormat="1" applyFont="1" applyFill="1" applyBorder="1" applyProtection="1">
      <protection locked="0"/>
    </xf>
    <xf numFmtId="4" fontId="7" fillId="19" borderId="4" xfId="0" applyNumberFormat="1" applyFont="1" applyFill="1" applyBorder="1"/>
    <xf numFmtId="3" fontId="7" fillId="19" borderId="4" xfId="0" applyNumberFormat="1" applyFont="1" applyFill="1" applyBorder="1"/>
    <xf numFmtId="172" fontId="10" fillId="18" borderId="4" xfId="0" applyNumberFormat="1" applyFont="1" applyFill="1" applyBorder="1" applyProtection="1">
      <protection locked="0"/>
    </xf>
    <xf numFmtId="0" fontId="7" fillId="0" borderId="32" xfId="29" applyFont="1" applyBorder="1">
      <alignment/>
      <protection/>
    </xf>
    <xf numFmtId="2" fontId="7" fillId="0" borderId="0" xfId="29" applyNumberFormat="1" applyFont="1" applyProtection="1">
      <alignment/>
      <protection locked="0"/>
    </xf>
    <xf numFmtId="43" fontId="7" fillId="0" borderId="0" xfId="24" applyFont="1" applyFill="1" applyBorder="1" applyAlignment="1" applyProtection="1">
      <alignment horizontal="center"/>
      <protection/>
    </xf>
    <xf numFmtId="43" fontId="7" fillId="0" borderId="0" xfId="24" applyFont="1" applyBorder="1" applyProtection="1">
      <protection/>
    </xf>
    <xf numFmtId="43" fontId="10" fillId="0" borderId="0" xfId="24" applyFont="1" applyFill="1" applyBorder="1" applyProtection="1">
      <protection/>
    </xf>
    <xf numFmtId="43" fontId="7" fillId="0" borderId="0" xfId="24" applyFont="1" applyFill="1" applyBorder="1" applyProtection="1">
      <protection/>
    </xf>
    <xf numFmtId="0" fontId="7" fillId="20" borderId="32" xfId="29" applyFont="1" applyFill="1" applyBorder="1" applyAlignment="1">
      <alignment horizontal="center" vertical="center" wrapText="1"/>
      <protection/>
    </xf>
    <xf numFmtId="0" fontId="7" fillId="20" borderId="32" xfId="29" applyFont="1" applyFill="1" applyBorder="1" applyAlignment="1">
      <alignment horizontal="center" vertical="center"/>
      <protection/>
    </xf>
    <xf numFmtId="0" fontId="7" fillId="0" borderId="1" xfId="29" applyFont="1" applyBorder="1">
      <alignment/>
      <protection/>
    </xf>
    <xf numFmtId="0" fontId="7" fillId="0" borderId="36" xfId="29" applyFont="1" applyBorder="1" applyProtection="1">
      <alignment/>
      <protection locked="0"/>
    </xf>
    <xf numFmtId="0" fontId="7" fillId="0" borderId="33" xfId="29" applyFont="1" applyBorder="1" applyProtection="1">
      <alignment/>
      <protection locked="0"/>
    </xf>
    <xf numFmtId="0" fontId="7" fillId="20" borderId="1" xfId="29" applyFont="1" applyFill="1" applyBorder="1" applyProtection="1">
      <alignment/>
      <protection locked="0"/>
    </xf>
    <xf numFmtId="43" fontId="7" fillId="20" borderId="1" xfId="24" applyFont="1" applyFill="1" applyBorder="1" applyProtection="1">
      <protection locked="0"/>
    </xf>
    <xf numFmtId="0" fontId="10" fillId="0" borderId="0" xfId="29" applyFont="1" applyAlignment="1" applyProtection="1">
      <alignment vertical="center"/>
      <protection locked="0"/>
    </xf>
    <xf numFmtId="14" fontId="27" fillId="0" borderId="0" xfId="32" applyNumberFormat="1" applyFont="1" applyAlignment="1">
      <alignment vertical="center"/>
      <protection/>
    </xf>
    <xf numFmtId="0" fontId="10" fillId="0" borderId="0" xfId="29" applyFont="1" applyAlignment="1">
      <alignment horizontal="left" vertical="top"/>
      <protection/>
    </xf>
    <xf numFmtId="0" fontId="10" fillId="0" borderId="0" xfId="29" applyFont="1" applyAlignment="1">
      <alignment horizontal="left" vertical="top" wrapText="1"/>
      <protection/>
    </xf>
    <xf numFmtId="0" fontId="10" fillId="0" borderId="0" xfId="0" applyFont="1" applyAlignment="1">
      <alignment horizontal="center"/>
    </xf>
    <xf numFmtId="0" fontId="16" fillId="0" borderId="0" xfId="29" applyFont="1" applyAlignment="1" applyProtection="1">
      <alignment horizontal="center"/>
      <protection locked="0"/>
    </xf>
    <xf numFmtId="0" fontId="7" fillId="20" borderId="37" xfId="29" applyFont="1" applyFill="1" applyBorder="1" applyAlignment="1">
      <alignment horizontal="center" vertical="center" wrapText="1"/>
      <protection/>
    </xf>
    <xf numFmtId="10" fontId="7" fillId="0" borderId="0" xfId="29" applyNumberFormat="1" applyFont="1" applyAlignment="1">
      <alignment horizontal="left"/>
      <protection/>
    </xf>
    <xf numFmtId="0" fontId="10" fillId="0" borderId="36" xfId="0" applyFont="1" applyBorder="1" applyAlignment="1">
      <alignment horizontal="left"/>
    </xf>
    <xf numFmtId="0" fontId="10" fillId="0" borderId="0" xfId="29" applyFont="1" applyAlignment="1">
      <alignment horizontal="left" vertical="center"/>
      <protection/>
    </xf>
    <xf numFmtId="3" fontId="10" fillId="0" borderId="0" xfId="29" applyNumberFormat="1" applyFont="1" applyAlignment="1">
      <alignment vertical="top"/>
      <protection/>
    </xf>
    <xf numFmtId="0" fontId="17" fillId="0" borderId="27" xfId="29" applyFont="1" applyBorder="1" applyAlignment="1">
      <alignment horizontal="center" vertical="center" wrapText="1"/>
      <protection/>
    </xf>
    <xf numFmtId="0" fontId="7" fillId="0" borderId="38" xfId="29" applyFont="1" applyBorder="1" applyProtection="1">
      <alignment/>
      <protection locked="0"/>
    </xf>
    <xf numFmtId="2" fontId="10" fillId="8" borderId="13" xfId="29" applyNumberFormat="1" applyFont="1" applyFill="1" applyBorder="1">
      <alignment/>
      <protection/>
    </xf>
    <xf numFmtId="43" fontId="7" fillId="20" borderId="1" xfId="24" applyFont="1" applyFill="1" applyBorder="1" applyAlignment="1" applyProtection="1">
      <alignment horizontal="right"/>
      <protection/>
    </xf>
    <xf numFmtId="43" fontId="7" fillId="20" borderId="4" xfId="24" applyFont="1" applyFill="1" applyBorder="1" applyAlignment="1" applyProtection="1">
      <alignment horizontal="right"/>
      <protection/>
    </xf>
    <xf numFmtId="0" fontId="7" fillId="21" borderId="4" xfId="29" applyFont="1" applyFill="1" applyBorder="1" applyAlignment="1">
      <alignment horizontal="left"/>
      <protection/>
    </xf>
    <xf numFmtId="0" fontId="7" fillId="21" borderId="39" xfId="29" applyFont="1" applyFill="1" applyBorder="1" applyAlignment="1">
      <alignment horizontal="left"/>
      <protection/>
    </xf>
    <xf numFmtId="0" fontId="7" fillId="0" borderId="1" xfId="29" applyFont="1" applyBorder="1" applyProtection="1">
      <alignment/>
      <protection locked="0"/>
    </xf>
    <xf numFmtId="43" fontId="7" fillId="22" borderId="1" xfId="24" applyFont="1" applyFill="1" applyBorder="1" applyAlignment="1" applyProtection="1">
      <alignment horizontal="right"/>
      <protection/>
    </xf>
    <xf numFmtId="0" fontId="7" fillId="22" borderId="1" xfId="29" applyFont="1" applyFill="1" applyBorder="1" applyAlignment="1">
      <alignment horizontal="center"/>
      <protection/>
    </xf>
    <xf numFmtId="49" fontId="10" fillId="0" borderId="0" xfId="29" applyNumberFormat="1" applyFont="1" applyAlignment="1" applyProtection="1">
      <alignment horizontal="right" vertical="center"/>
      <protection locked="0"/>
    </xf>
    <xf numFmtId="0" fontId="7" fillId="0" borderId="27" xfId="29" applyFont="1" applyBorder="1" applyAlignment="1">
      <alignment horizontal="center"/>
      <protection/>
    </xf>
    <xf numFmtId="4" fontId="31" fillId="18" borderId="1" xfId="0" applyNumberFormat="1" applyFont="1" applyFill="1" applyBorder="1" applyProtection="1">
      <protection locked="0"/>
    </xf>
    <xf numFmtId="3" fontId="10" fillId="0" borderId="32" xfId="29" applyNumberFormat="1" applyFont="1" applyBorder="1" applyAlignment="1" applyProtection="1">
      <alignment vertical="top"/>
      <protection locked="0"/>
    </xf>
    <xf numFmtId="17" fontId="10" fillId="0" borderId="32" xfId="29" applyNumberFormat="1" applyFont="1" applyBorder="1" applyAlignment="1" applyProtection="1">
      <alignment vertical="center"/>
      <protection locked="0"/>
    </xf>
    <xf numFmtId="49" fontId="10" fillId="0" borderId="0" xfId="29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right" vertical="center"/>
    </xf>
    <xf numFmtId="0" fontId="7" fillId="23" borderId="40" xfId="29" applyFont="1" applyFill="1" applyBorder="1" applyAlignment="1">
      <alignment horizontal="center" vertical="top" wrapText="1"/>
      <protection/>
    </xf>
    <xf numFmtId="0" fontId="28" fillId="0" borderId="0" xfId="32" applyFont="1">
      <alignment/>
      <protection/>
    </xf>
    <xf numFmtId="0" fontId="30" fillId="0" borderId="0" xfId="32" applyFont="1" applyAlignment="1">
      <alignment horizontal="right" vertical="center"/>
      <protection/>
    </xf>
    <xf numFmtId="2" fontId="10" fillId="0" borderId="0" xfId="32" applyNumberFormat="1" applyFont="1">
      <alignment/>
      <protection/>
    </xf>
    <xf numFmtId="0" fontId="5" fillId="0" borderId="0" xfId="87" applyNumberFormat="1" applyFont="1" applyFill="1" applyBorder="1" applyAlignment="1" applyProtection="1">
      <alignment horizontal="left" vertical="top" wrapText="1"/>
      <protection/>
    </xf>
    <xf numFmtId="171" fontId="5" fillId="0" borderId="0" xfId="24" applyNumberFormat="1" applyFont="1" applyBorder="1" applyAlignment="1" applyProtection="1">
      <alignment horizontal="center" vertical="top"/>
      <protection locked="0"/>
    </xf>
    <xf numFmtId="0" fontId="6" fillId="0" borderId="0" xfId="32" applyFont="1" applyAlignment="1" applyProtection="1">
      <alignment horizontal="left" vertical="center"/>
      <protection locked="0"/>
    </xf>
    <xf numFmtId="0" fontId="10" fillId="10" borderId="41" xfId="32" applyFont="1" applyFill="1" applyBorder="1" applyAlignment="1">
      <alignment horizontal="center" vertical="center" wrapText="1"/>
      <protection/>
    </xf>
    <xf numFmtId="0" fontId="10" fillId="10" borderId="42" xfId="32" applyFont="1" applyFill="1" applyBorder="1" applyAlignment="1">
      <alignment horizontal="center" vertical="center" wrapText="1"/>
      <protection/>
    </xf>
    <xf numFmtId="0" fontId="10" fillId="10" borderId="43" xfId="32" applyFont="1" applyFill="1" applyBorder="1" applyAlignment="1">
      <alignment horizontal="center" vertical="center" wrapText="1"/>
      <protection/>
    </xf>
    <xf numFmtId="49" fontId="7" fillId="0" borderId="40" xfId="32" applyNumberFormat="1" applyFont="1" applyBorder="1" applyAlignment="1" applyProtection="1">
      <alignment horizontal="left" wrapText="1"/>
      <protection locked="0"/>
    </xf>
    <xf numFmtId="49" fontId="7" fillId="0" borderId="32" xfId="32" applyNumberFormat="1" applyFont="1" applyBorder="1" applyAlignment="1" applyProtection="1">
      <alignment horizontal="left" wrapText="1"/>
      <protection locked="0"/>
    </xf>
    <xf numFmtId="49" fontId="7" fillId="0" borderId="44" xfId="32" applyNumberFormat="1" applyFont="1" applyBorder="1" applyAlignment="1" applyProtection="1">
      <alignment horizontal="left" wrapText="1"/>
      <protection locked="0"/>
    </xf>
    <xf numFmtId="0" fontId="10" fillId="5" borderId="31" xfId="32" applyFont="1" applyFill="1" applyBorder="1" applyAlignment="1">
      <alignment horizontal="left" vertical="top" wrapText="1"/>
      <protection/>
    </xf>
    <xf numFmtId="0" fontId="10" fillId="5" borderId="5" xfId="32" applyFont="1" applyFill="1" applyBorder="1" applyAlignment="1">
      <alignment horizontal="left" vertical="top" wrapText="1"/>
      <protection/>
    </xf>
    <xf numFmtId="0" fontId="16" fillId="0" borderId="0" xfId="32" applyFont="1" applyAlignment="1" applyProtection="1">
      <alignment horizontal="center"/>
      <protection locked="0"/>
    </xf>
    <xf numFmtId="10" fontId="29" fillId="0" borderId="45" xfId="32" applyNumberFormat="1" applyFont="1" applyBorder="1" applyAlignment="1">
      <alignment horizontal="center" vertical="top" wrapText="1"/>
      <protection/>
    </xf>
    <xf numFmtId="10" fontId="29" fillId="0" borderId="0" xfId="32" applyNumberFormat="1" applyFont="1" applyAlignment="1">
      <alignment horizontal="center" vertical="top" wrapText="1"/>
      <protection/>
    </xf>
    <xf numFmtId="10" fontId="10" fillId="0" borderId="0" xfId="32" applyNumberFormat="1" applyFont="1" applyAlignment="1">
      <alignment horizontal="center"/>
      <protection/>
    </xf>
    <xf numFmtId="0" fontId="10" fillId="24" borderId="1" xfId="0" applyFont="1" applyFill="1" applyBorder="1" applyAlignment="1">
      <alignment horizontal="center"/>
    </xf>
    <xf numFmtId="0" fontId="10" fillId="24" borderId="4" xfId="0" applyFont="1" applyFill="1" applyBorder="1" applyAlignment="1">
      <alignment horizontal="center"/>
    </xf>
    <xf numFmtId="0" fontId="10" fillId="24" borderId="39" xfId="0" applyFont="1" applyFill="1" applyBorder="1" applyAlignment="1">
      <alignment horizontal="center"/>
    </xf>
    <xf numFmtId="0" fontId="10" fillId="0" borderId="0" xfId="29" applyFont="1" applyAlignment="1">
      <alignment horizontal="center"/>
      <protection/>
    </xf>
    <xf numFmtId="0" fontId="7" fillId="0" borderId="0" xfId="29" applyFont="1" applyAlignment="1">
      <alignment horizontal="center"/>
      <protection/>
    </xf>
    <xf numFmtId="0" fontId="10" fillId="0" borderId="0" xfId="29" applyFont="1" applyAlignment="1">
      <alignment horizontal="center" vertical="center" wrapText="1"/>
      <protection/>
    </xf>
    <xf numFmtId="0" fontId="10" fillId="0" borderId="0" xfId="29" applyFont="1" applyAlignment="1">
      <alignment horizontal="center" vertical="center"/>
      <protection/>
    </xf>
    <xf numFmtId="0" fontId="10" fillId="0" borderId="0" xfId="29" applyFont="1" applyAlignment="1">
      <alignment horizontal="center" vertical="top" wrapText="1"/>
      <protection/>
    </xf>
    <xf numFmtId="0" fontId="7" fillId="21" borderId="4" xfId="29" applyFont="1" applyFill="1" applyBorder="1" applyAlignment="1">
      <alignment horizontal="left"/>
      <protection/>
    </xf>
    <xf numFmtId="0" fontId="7" fillId="21" borderId="39" xfId="29" applyFont="1" applyFill="1" applyBorder="1" applyAlignment="1">
      <alignment horizontal="left"/>
      <protection/>
    </xf>
    <xf numFmtId="0" fontId="17" fillId="0" borderId="33" xfId="29" applyFont="1" applyBorder="1" applyAlignment="1">
      <alignment horizontal="center" vertical="center" wrapText="1"/>
      <protection/>
    </xf>
    <xf numFmtId="0" fontId="17" fillId="0" borderId="27" xfId="29" applyFont="1" applyBorder="1" applyAlignment="1">
      <alignment horizontal="center" vertical="center" wrapText="1"/>
      <protection/>
    </xf>
    <xf numFmtId="0" fontId="17" fillId="0" borderId="34" xfId="29" applyFont="1" applyBorder="1" applyAlignment="1">
      <alignment horizontal="center" vertical="center" wrapText="1"/>
      <protection/>
    </xf>
    <xf numFmtId="0" fontId="17" fillId="0" borderId="36" xfId="29" applyFont="1" applyBorder="1" applyAlignment="1">
      <alignment horizontal="center" vertical="center" wrapText="1"/>
      <protection/>
    </xf>
    <xf numFmtId="0" fontId="17" fillId="0" borderId="0" xfId="29" applyFont="1" applyAlignment="1">
      <alignment horizontal="center" vertical="center" wrapText="1"/>
      <protection/>
    </xf>
    <xf numFmtId="0" fontId="17" fillId="0" borderId="46" xfId="29" applyFont="1" applyBorder="1" applyAlignment="1">
      <alignment horizontal="center" vertical="center" wrapText="1"/>
      <protection/>
    </xf>
    <xf numFmtId="0" fontId="17" fillId="0" borderId="40" xfId="29" applyFont="1" applyBorder="1" applyAlignment="1">
      <alignment horizontal="center" vertical="center" wrapText="1"/>
      <protection/>
    </xf>
    <xf numFmtId="0" fontId="17" fillId="0" borderId="32" xfId="29" applyFont="1" applyBorder="1" applyAlignment="1">
      <alignment horizontal="center" vertical="center" wrapText="1"/>
      <protection/>
    </xf>
    <xf numFmtId="0" fontId="17" fillId="0" borderId="37" xfId="29" applyFont="1" applyBorder="1" applyAlignment="1">
      <alignment horizontal="center" vertical="center" wrapText="1"/>
      <protection/>
    </xf>
    <xf numFmtId="10" fontId="7" fillId="0" borderId="0" xfId="29" applyNumberFormat="1" applyFont="1" applyAlignment="1">
      <alignment horizontal="center" wrapText="1"/>
      <protection/>
    </xf>
    <xf numFmtId="10" fontId="7" fillId="0" borderId="0" xfId="29" applyNumberFormat="1" applyFont="1" applyAlignment="1">
      <alignment horizontal="center"/>
      <protection/>
    </xf>
  </cellXfs>
  <cellStyles count="77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Dezimal 2" xfId="20"/>
    <cellStyle name="Prozent" xfId="21"/>
    <cellStyle name="Standard 2" xfId="22"/>
    <cellStyle name="Währung" xfId="23"/>
    <cellStyle name="Komma" xfId="24"/>
    <cellStyle name="Standard 3" xfId="25"/>
    <cellStyle name="Standard 4" xfId="26"/>
    <cellStyle name="Dezimal 2 2" xfId="27"/>
    <cellStyle name="Standard 2 2" xfId="28"/>
    <cellStyle name="Standard 5" xfId="29"/>
    <cellStyle name="Dezimal 2 3" xfId="30"/>
    <cellStyle name="Dezimal 2 2 2" xfId="31"/>
    <cellStyle name="Standard 5 2" xfId="32"/>
    <cellStyle name="Standard 6" xfId="33"/>
    <cellStyle name="SchutzFormel" xfId="34"/>
    <cellStyle name="Komma 2" xfId="35"/>
    <cellStyle name="Komma 3" xfId="36"/>
    <cellStyle name="Standard 7" xfId="37"/>
    <cellStyle name="Currency 8" xfId="38"/>
    <cellStyle name="Currency [0] 3" xfId="39"/>
    <cellStyle name="Comma 8" xfId="40"/>
    <cellStyle name="Comma [0] 3" xfId="41"/>
    <cellStyle name="Komma 5" xfId="42"/>
    <cellStyle name="Normal 2" xfId="43"/>
    <cellStyle name="Standard 3 2" xfId="44"/>
    <cellStyle name="Prozent 2" xfId="45"/>
    <cellStyle name="Standard 2 2 2" xfId="46"/>
    <cellStyle name="Normal 4" xfId="47"/>
    <cellStyle name="Normal 3" xfId="48"/>
    <cellStyle name="Komma 2 4" xfId="49"/>
    <cellStyle name="Währung 2" xfId="50"/>
    <cellStyle name="Standard 6 2" xfId="51"/>
    <cellStyle name="Komma 2 2" xfId="52"/>
    <cellStyle name="SchutzFormel 2" xfId="53"/>
    <cellStyle name="Prozent 3" xfId="54"/>
    <cellStyle name="Currency 2" xfId="55"/>
    <cellStyle name="Currency [0] 2" xfId="56"/>
    <cellStyle name="Comma 2" xfId="57"/>
    <cellStyle name="Comma [0] 2" xfId="58"/>
    <cellStyle name="Dezimal 2 4" xfId="59"/>
    <cellStyle name="Komma 4" xfId="60"/>
    <cellStyle name="Comma 3" xfId="61"/>
    <cellStyle name="Dezimal 2 2 3" xfId="62"/>
    <cellStyle name="Dezimal 2 3 2" xfId="63"/>
    <cellStyle name="Dezimal 2 2 2 2" xfId="64"/>
    <cellStyle name="Currency 3" xfId="65"/>
    <cellStyle name="Komma 2 3" xfId="66"/>
    <cellStyle name="Komma 3 2" xfId="67"/>
    <cellStyle name="Comma 4" xfId="68"/>
    <cellStyle name="Currency 5" xfId="69"/>
    <cellStyle name="Currency 4" xfId="70"/>
    <cellStyle name="Currency 6" xfId="71"/>
    <cellStyle name="Comma 5" xfId="72"/>
    <cellStyle name="Comma 6" xfId="73"/>
    <cellStyle name="Currency 7" xfId="74"/>
    <cellStyle name="Comma 7" xfId="75"/>
    <cellStyle name="Standard 8" xfId="76"/>
    <cellStyle name="Currency 9" xfId="77"/>
    <cellStyle name="Comma 9" xfId="78"/>
    <cellStyle name="Comma 10" xfId="79"/>
    <cellStyle name="Currency 10" xfId="80"/>
    <cellStyle name="Komma 6" xfId="81"/>
    <cellStyle name="Normal 5" xfId="82"/>
    <cellStyle name="Komma 2 5" xfId="83"/>
    <cellStyle name="Standard 6 2 2" xfId="84"/>
    <cellStyle name="Dezimal_Ansuchen_1_2" xfId="85"/>
    <cellStyle name="SchutzFormel 3" xfId="86"/>
    <cellStyle name="SchutzFormel 2 2" xfId="87"/>
    <cellStyle name="Komma 2 2 2" xfId="88"/>
    <cellStyle name="Normal 4 2" xfId="89"/>
    <cellStyle name="Standard 7 2" xfId="90"/>
  </cellStyles>
  <dxfs count="6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0000"/>
        </patternFill>
      </fill>
    </dxf>
    <dxf>
      <fill>
        <patternFill>
          <bgColor theme="9" tint="0.799860000610352"/>
        </patternFill>
      </fill>
    </dxf>
    <dxf>
      <fill>
        <patternFill>
          <bgColor rgb="FF00B0F0"/>
        </patternFill>
      </fill>
    </dxf>
    <dxf>
      <fill>
        <patternFill>
          <bgColor theme="9" tint="0.799860000610352"/>
        </patternFill>
      </fill>
    </dxf>
    <dxf>
      <fill>
        <patternFill>
          <bgColor theme="8" tint="0.799860000610352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/>
      </fill>
    </dxf>
    <dxf>
      <fill>
        <patternFill>
          <bgColor rgb="FFFF0000"/>
        </patternFill>
      </fill>
    </dxf>
    <dxf>
      <font>
        <color theme="0"/>
      </font>
      <fill>
        <patternFill patternType="none"/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2.xml" /><Relationship Id="rId6" Type="http://schemas.openxmlformats.org/officeDocument/2006/relationships/sharedStrings" Target="sharedStrings.xml" /><Relationship Id="rId7" Type="http://schemas.openxmlformats.org/officeDocument/2006/relationships/externalLink" Target="externalLinks/externalLink1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8</xdr:col>
      <xdr:colOff>723900</xdr:colOff>
      <xdr:row>0</xdr:row>
      <xdr:rowOff>104775</xdr:rowOff>
    </xdr:from>
    <xdr:ext cx="1571625" cy="571500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582150" y="104775"/>
          <a:ext cx="1571625" cy="571500"/>
        </a:xfrm>
        <a:prstGeom prst="rect"/>
        <a:noFill/>
        <a:ln w="9525">
          <a:noFill/>
          <a:miter lim="800000"/>
        </a:ln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fg.at\replikation\users\pflueger\Documents\SFG%20Allgemein\Formulare,%20BVZ,%20etc\FLC-Pr&#252;fbericht%20EFRE%202014-2020_roXtra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fg.at\replikation\users\pflueger\Documents\SFG%20Allgemein\Formulare,%20BVZ,%20etc\TEST_09_FO_52_Belegverzeichnis_EFRE_2014-2020_Investitionsprojekt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üfbericht allgemein"/>
      <sheetName val="Prüfbericht Vorortkontrolle"/>
    </sheetNames>
    <sheetDataSet>
      <sheetData sheetId="0">
        <row r="1">
          <cell r="M1" t="str">
            <v>007/05.2017</v>
          </cell>
        </row>
        <row r="6">
          <cell r="B6" t="str">
            <v>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lgemeine Daten"/>
      <sheetName val="Bau"/>
      <sheetName val="Kostenart 2"/>
      <sheetName val="Kostenart 3"/>
      <sheetName val="Kostenart 4"/>
      <sheetName val="Kostenart 5"/>
      <sheetName val="Kostenart 6"/>
      <sheetName val="Farblegende"/>
    </sheetNames>
    <sheetDataSet>
      <sheetData sheetId="0">
        <row r="8">
          <cell r="E8" t="str">
            <v>09_FO_52_Belegverzeichnis_EFRE_2014-2020_Investitionsprojekte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rgb="FF002060"/>
    <pageSetUpPr fitToPage="1"/>
  </sheetPr>
  <dimension ref="A1:S112"/>
  <sheetViews>
    <sheetView tabSelected="1" view="pageBreakPreview" zoomScaleNormal="85" zoomScaleSheetLayoutView="100" zoomScalePageLayoutView="55" workbookViewId="0" topLeftCell="A98">
      <selection pane="topLeft" activeCell="I13" sqref="I13"/>
    </sheetView>
  </sheetViews>
  <sheetFormatPr defaultColWidth="11.4242857142857" defaultRowHeight="12.75" outlineLevelCol="1"/>
  <cols>
    <col min="1" max="1" width="13.5714285714286" style="97" customWidth="1"/>
    <col min="2" max="4" width="10.7142857142857" style="97" customWidth="1"/>
    <col min="5" max="5" width="14.2857142857143" style="97" customWidth="1"/>
    <col min="6" max="7" width="12.8571428571429" style="97" customWidth="1"/>
    <col min="8" max="8" width="47.1428571428571" style="97" customWidth="1"/>
    <col min="9" max="9" width="14.2857142857143" style="97" customWidth="1"/>
    <col min="10" max="10" width="7.14285714285714" style="97" customWidth="1"/>
    <col min="11" max="11" width="14.4285714285714" style="97" customWidth="1"/>
    <col min="12" max="14" width="12.8571428571429" style="97" hidden="1" customWidth="1" outlineLevel="1"/>
    <col min="15" max="15" width="28.5714285714286" style="24" hidden="1" customWidth="1" outlineLevel="1"/>
    <col min="16" max="18" width="11.4285714285714" style="24" hidden="1" customWidth="1" outlineLevel="1"/>
    <col min="19" max="19" width="11.4285714285714" style="24" collapsed="1"/>
    <col min="20" max="16384" width="11.4285714285714" style="24"/>
  </cols>
  <sheetData>
    <row r="1" spans="1:17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4"/>
      <c r="M1" s="25"/>
      <c r="N1" s="25"/>
      <c r="P1" s="126">
        <v>44927</v>
      </c>
      <c r="Q1" s="24" t="s">
        <v>28</v>
      </c>
    </row>
    <row r="2" spans="1:17" ht="15" customHeight="1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  <c r="M2" s="25"/>
      <c r="N2" s="25"/>
      <c r="P2" s="126">
        <v>46752</v>
      </c>
      <c r="Q2" s="24" t="s">
        <v>29</v>
      </c>
    </row>
    <row r="3" spans="1:17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4"/>
      <c r="M3" s="25"/>
      <c r="N3" s="25"/>
      <c r="P3" s="103">
        <v>43344</v>
      </c>
      <c r="Q3" s="24" t="s">
        <v>26</v>
      </c>
    </row>
    <row r="4" spans="1:17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M4" s="25"/>
      <c r="N4" s="25"/>
      <c r="P4" s="19">
        <v>34.08</v>
      </c>
      <c r="Q4" s="24" t="s">
        <v>23</v>
      </c>
    </row>
    <row r="5" spans="1:17" ht="15" customHeight="1">
      <c r="A5" s="104" t="s">
        <v>50</v>
      </c>
      <c r="B5" s="131" t="s">
        <v>49</v>
      </c>
      <c r="C5" s="24"/>
      <c r="D5" s="24"/>
      <c r="E5" s="24"/>
      <c r="F5" s="24"/>
      <c r="G5" s="24"/>
      <c r="H5" s="24"/>
      <c r="I5" s="24"/>
      <c r="J5" s="17" t="s">
        <v>8</v>
      </c>
      <c r="K5" s="26" t="s">
        <v>51</v>
      </c>
      <c r="L5" s="24"/>
      <c r="M5" s="25"/>
      <c r="N5" s="25"/>
      <c r="P5" s="19">
        <v>10</v>
      </c>
      <c r="Q5" s="24" t="s">
        <v>30</v>
      </c>
    </row>
    <row r="6" spans="1:17" ht="15" customHeight="1">
      <c r="A6" s="127"/>
      <c r="B6" s="233"/>
      <c r="C6" s="233"/>
      <c r="D6" s="233"/>
      <c r="E6" s="233"/>
      <c r="F6" s="233"/>
      <c r="G6" s="233"/>
      <c r="H6" s="233"/>
      <c r="I6" s="99"/>
      <c r="J6" s="15"/>
      <c r="K6" s="28"/>
      <c r="L6" s="24"/>
      <c r="M6" s="27"/>
      <c r="N6" s="25"/>
      <c r="P6" s="19">
        <v>12</v>
      </c>
      <c r="Q6" s="24" t="s">
        <v>32</v>
      </c>
    </row>
    <row r="7" spans="1:18" ht="22.5" customHeight="1">
      <c r="A7" s="128" t="s">
        <v>10</v>
      </c>
      <c r="B7" s="129"/>
      <c r="C7" s="129"/>
      <c r="D7" s="129"/>
      <c r="E7" s="129"/>
      <c r="F7" s="129"/>
      <c r="G7" s="129"/>
      <c r="H7" s="129"/>
      <c r="I7" s="104"/>
      <c r="J7" s="105"/>
      <c r="K7" s="20"/>
      <c r="L7" s="24"/>
      <c r="M7" s="25"/>
      <c r="N7" s="25"/>
      <c r="O7" s="25"/>
      <c r="Q7" s="100" t="s">
        <v>25</v>
      </c>
      <c r="R7" s="102" t="b">
        <f>IF($K$86="ja",TRUE,FALSE)</f>
        <v>0</v>
      </c>
    </row>
    <row r="8" spans="1:17" ht="1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5"/>
      <c r="M8" s="25"/>
      <c r="N8" s="25"/>
      <c r="O8" s="25"/>
      <c r="P8" s="101">
        <v>20</v>
      </c>
      <c r="Q8" s="24" t="s">
        <v>33</v>
      </c>
    </row>
    <row r="9" spans="1:17" ht="15" customHeight="1">
      <c r="A9" s="24"/>
      <c r="B9" s="30" t="s">
        <v>0</v>
      </c>
      <c r="C9" s="234"/>
      <c r="D9" s="234"/>
      <c r="E9" s="24"/>
      <c r="F9" s="24"/>
      <c r="G9" s="29"/>
      <c r="H9" s="30" t="s">
        <v>11</v>
      </c>
      <c r="I9" s="235" t="s">
        <v>90</v>
      </c>
      <c r="J9" s="235"/>
      <c r="K9" s="235"/>
      <c r="L9" s="25"/>
      <c r="M9" s="25"/>
      <c r="N9" s="25"/>
      <c r="O9" s="25"/>
      <c r="P9" s="232">
        <f>IF(K$86="ja",$P$8,$P$5)</f>
        <v>10</v>
      </c>
      <c r="Q9" s="24" t="s">
        <v>31</v>
      </c>
    </row>
    <row r="10" spans="1:17" ht="12.75" customHeight="1">
      <c r="A10" s="29"/>
      <c r="B10" s="29"/>
      <c r="C10" s="29"/>
      <c r="D10" s="29"/>
      <c r="E10" s="29"/>
      <c r="F10" s="29"/>
      <c r="G10" s="29"/>
      <c r="H10" s="31" t="str">
        <f>IF(LEN(I9)&lt;P11,"(Eintrag von mindestens "&amp;P11&amp;" Zeichen erforderlich!)","")</f>
        <v/>
      </c>
      <c r="I10" s="31"/>
      <c r="J10" s="31"/>
      <c r="K10" s="31"/>
      <c r="L10" s="25"/>
      <c r="M10" s="25"/>
      <c r="N10" s="25"/>
      <c r="O10" s="25"/>
      <c r="P10" s="98">
        <v>20</v>
      </c>
      <c r="Q10" s="32" t="s">
        <v>12</v>
      </c>
    </row>
    <row r="11" spans="1:17" ht="15" customHeight="1">
      <c r="A11" s="130" t="s">
        <v>5</v>
      </c>
      <c r="B11" s="33" t="str">
        <f>IF(F16="","==&gt; Notwendige Eingabe/n fehlt/fehlen!!","")</f>
        <v>==&gt; Notwendige Eingabe/n fehlt/fehlen!!</v>
      </c>
      <c r="C11" s="29"/>
      <c r="D11" s="29"/>
      <c r="E11" s="29"/>
      <c r="F11" s="29"/>
      <c r="G11" s="34"/>
      <c r="H11" s="30" t="s">
        <v>2</v>
      </c>
      <c r="I11" s="16"/>
      <c r="J11" s="30" t="s">
        <v>1</v>
      </c>
      <c r="K11" s="16"/>
      <c r="L11" s="25"/>
      <c r="M11" s="25"/>
      <c r="N11" s="25"/>
      <c r="O11" s="25"/>
      <c r="P11" s="18">
        <v>3</v>
      </c>
      <c r="Q11" s="24" t="s">
        <v>6</v>
      </c>
    </row>
    <row r="12" spans="1:17" ht="15" customHeight="1" thickBot="1">
      <c r="A12" s="24"/>
      <c r="B12" s="24"/>
      <c r="C12" s="29"/>
      <c r="D12" s="29"/>
      <c r="E12" s="29"/>
      <c r="F12" s="29"/>
      <c r="G12" s="34"/>
      <c r="H12" s="34"/>
      <c r="I12" s="24"/>
      <c r="J12" s="34"/>
      <c r="K12" s="24"/>
      <c r="L12" s="24"/>
      <c r="M12" s="25"/>
      <c r="N12" s="25"/>
      <c r="O12" s="25"/>
      <c r="P12" s="35"/>
      <c r="Q12" s="22"/>
    </row>
    <row r="13" spans="1:17" ht="15" customHeight="1">
      <c r="A13" s="36" t="s">
        <v>5</v>
      </c>
      <c r="B13" s="33" t="str">
        <f>IF(F16="","==&gt; Eingabe/n unzureichend oder inhaltlich falsch!!","")</f>
        <v>==&gt; Eingabe/n unzureichend oder inhaltlich falsch!!</v>
      </c>
      <c r="C13" s="29"/>
      <c r="D13" s="29"/>
      <c r="E13" s="37"/>
      <c r="F13" s="29"/>
      <c r="G13" s="34"/>
      <c r="H13" s="30" t="s">
        <v>13</v>
      </c>
      <c r="I13" s="21"/>
      <c r="J13" s="30" t="s">
        <v>1</v>
      </c>
      <c r="K13" s="21"/>
      <c r="L13" s="14" t="s">
        <v>7</v>
      </c>
      <c r="M13" s="13"/>
      <c r="N13" s="13"/>
      <c r="O13" s="12"/>
      <c r="P13" s="38"/>
      <c r="Q13" s="22"/>
    </row>
    <row r="14" spans="1:17" ht="15" customHeight="1">
      <c r="A14" s="24"/>
      <c r="B14" s="24"/>
      <c r="C14" s="29"/>
      <c r="D14" s="29"/>
      <c r="E14" s="29"/>
      <c r="F14" s="29"/>
      <c r="G14" s="34"/>
      <c r="H14" s="39"/>
      <c r="I14" s="40"/>
      <c r="J14" s="40"/>
      <c r="K14" s="40"/>
      <c r="L14" s="11"/>
      <c r="M14" s="10"/>
      <c r="N14" s="10"/>
      <c r="O14" s="9"/>
      <c r="P14" s="38"/>
      <c r="Q14" s="22"/>
    </row>
    <row r="15" spans="1:17" ht="15" customHeight="1" thickBot="1">
      <c r="A15" s="41" t="s">
        <v>5</v>
      </c>
      <c r="B15" s="42" t="str">
        <f>IF(AND(F16="",K$86&lt;&gt;"ja"),"==&gt; Eingabe/n mit Erklärungs-/Dokumentationsbedarf!!","")</f>
        <v>==&gt; Eingabe/n mit Erklärungs-/Dokumentationsbedarf!!</v>
      </c>
      <c r="C15" s="29"/>
      <c r="D15" s="29"/>
      <c r="E15" s="29"/>
      <c r="F15" s="29"/>
      <c r="G15" s="34"/>
      <c r="H15" s="39"/>
      <c r="I15" s="40"/>
      <c r="J15" s="40"/>
      <c r="K15" s="125" t="str">
        <f>IF(F16="","ACHTUNG: Für jede/n MitarbeiterIn ist ein eigenes Blatt zu führen!! ==&gt; Ggf. Kopie(n) erstellen!!",IF(I13&lt;&gt;"","","Ab dem Projektbeginn können maximal 2 unterschiedliche Kalenderjahre berücksichtigt werden!!"))</f>
        <v>ACHTUNG: Für jede/n MitarbeiterIn ist ein eigenes Blatt zu führen!! ==&gt; Ggf. Kopie(n) erstellen!!</v>
      </c>
      <c r="L15" s="8"/>
      <c r="M15" s="7"/>
      <c r="N15" s="7"/>
      <c r="O15" s="6"/>
      <c r="P15" s="38"/>
      <c r="Q15" s="22"/>
    </row>
    <row r="16" spans="1:19" ht="15" customHeight="1" thickBot="1">
      <c r="A16" s="34"/>
      <c r="B16" s="24"/>
      <c r="C16" s="24"/>
      <c r="D16" s="43"/>
      <c r="E16" s="106" t="str">
        <f>IF(F16&lt;&gt;"","Projektstunden (gefiltert)*:","")</f>
        <v/>
      </c>
      <c r="F16" s="108" t="str">
        <f>IF(OR($C$9="",$I$9="",$I$11="",$K$11="",$I$13="",LEN($I$9)&lt;$P$11,A18="",B18="",C18="",G18="",H18=""),"",IF(L81&gt;0,SUBTOTAL(9,F18:F80),""))</f>
        <v/>
      </c>
      <c r="G16" s="24"/>
      <c r="H16" s="24"/>
      <c r="I16" s="44"/>
      <c r="J16" s="44"/>
      <c r="K16" s="109" t="str">
        <f>IF(F16="","Aufgrund der Eingaben kann die Summe der Projektstunden nicht berechnet werden!!","")</f>
        <v>Aufgrund der Eingaben kann die Summe der Projektstunden nicht berechnet werden!!</v>
      </c>
      <c r="L16" s="45"/>
      <c r="M16" s="46" t="str">
        <f>IF(N16&lt;&gt;"","anr. Projektstd. (gefiltert):","")</f>
        <v/>
      </c>
      <c r="N16" s="107" t="str">
        <f>IF(OR($C$9="",$I$9="",$I$11="",$K$11="",$I$13="",LEN($I$9)&lt;$P$11,A18="",B18="",C18="",L18="",G18="",H18=""),"",IF(N81&gt;0,SUBTOTAL(9,N18:N80),""))</f>
        <v/>
      </c>
      <c r="O16" s="47"/>
      <c r="P16" s="48" t="s">
        <v>14</v>
      </c>
      <c r="Q16" s="48" t="s">
        <v>15</v>
      </c>
      <c r="R16" s="48" t="s">
        <v>27</v>
      </c>
      <c r="S16" s="49"/>
    </row>
    <row r="17" spans="1:19" ht="66" customHeight="1" thickBot="1">
      <c r="A17" s="50" t="s">
        <v>24</v>
      </c>
      <c r="B17" s="51" t="s">
        <v>45</v>
      </c>
      <c r="C17" s="51" t="s">
        <v>46</v>
      </c>
      <c r="D17" s="51" t="s">
        <v>48</v>
      </c>
      <c r="E17" s="52" t="s">
        <v>16</v>
      </c>
      <c r="F17" s="53" t="s">
        <v>17</v>
      </c>
      <c r="G17" s="51" t="s">
        <v>44</v>
      </c>
      <c r="H17" s="236" t="str">
        <f>"Aussagekräftige Tätigkeitsbeschreibung
(mindestens "&amp;P10&amp;" Zeichen)"</f>
        <v>Aussagekräftige Tätigkeitsbeschreibung
(mindestens 20 Zeichen)</v>
      </c>
      <c r="I17" s="237"/>
      <c r="J17" s="237"/>
      <c r="K17" s="238"/>
      <c r="L17" s="54" t="s">
        <v>18</v>
      </c>
      <c r="M17" s="55" t="s">
        <v>3</v>
      </c>
      <c r="N17" s="56" t="s">
        <v>9</v>
      </c>
      <c r="O17" s="57" t="s">
        <v>4</v>
      </c>
      <c r="P17" s="58">
        <f>SUBTOTAL(9,P18:P80)</f>
        <v>0</v>
      </c>
      <c r="Q17" s="58">
        <f>SUBTOTAL(9,Q18:Q80)</f>
        <v>0</v>
      </c>
      <c r="R17" s="58"/>
      <c r="S17" s="59"/>
    </row>
    <row r="18" spans="1:19" ht="13.5" thickTop="1">
      <c r="A18" s="60"/>
      <c r="B18" s="61"/>
      <c r="C18" s="61"/>
      <c r="D18" s="62"/>
      <c r="E18" s="63">
        <f t="shared" si="0" ref="E18:E80">IF(AND(B18&lt;&gt;"",C18&lt;&gt;""),(C18-B18)*24-D18,0)</f>
        <v>0</v>
      </c>
      <c r="F18" s="64"/>
      <c r="G18" s="65"/>
      <c r="H18" s="239"/>
      <c r="I18" s="240"/>
      <c r="J18" s="240"/>
      <c r="K18" s="241"/>
      <c r="L18" s="66" t="str">
        <f>IF(OR(G18="",LEN(H18)&lt;$P$10),"",IF(K$86="ja",F18,IF(A18="","",IF(AND(A18&gt;=$P$1,A18&lt;=$K$13),IF(F18&gt;0,IF(F18&gt;P$9,P$9,F18),""),IF(A18&gt;$K$13,"nach DFZR!","vor DFZR!")))))</f>
        <v/>
      </c>
      <c r="M18" s="67"/>
      <c r="N18" s="23">
        <f>MAX(IF(ISERROR(L18+M18),0,L18+M18),0)</f>
        <v>0</v>
      </c>
      <c r="O18" s="68"/>
      <c r="P18" s="69">
        <f>IF(AND((C18-B18)*24&gt;6,D18&lt;0.5),1,0)</f>
        <v>0</v>
      </c>
      <c r="Q18" s="69">
        <f t="shared" si="1" ref="Q18:Q49">IF(AND(F18&gt;0,H18&lt;&gt;"",LEN(H18)&lt;$P$10),1,0)</f>
        <v>0</v>
      </c>
      <c r="R18" s="69">
        <f>IF(E18&gt;0,IF(OR(A18&lt;$P$3,$R$7*1),$P$9,$P$6),0)</f>
        <v>0</v>
      </c>
      <c r="S18" s="59"/>
    </row>
    <row r="19" spans="1:19" ht="12.75">
      <c r="A19" s="70"/>
      <c r="B19" s="71"/>
      <c r="C19" s="71"/>
      <c r="D19" s="62"/>
      <c r="E19" s="63">
        <f t="shared" si="0"/>
        <v>0</v>
      </c>
      <c r="F19" s="72"/>
      <c r="G19" s="73"/>
      <c r="H19" s="5"/>
      <c r="I19" s="4"/>
      <c r="J19" s="4"/>
      <c r="K19" s="3"/>
      <c r="L19" s="66" t="str">
        <f>IF(OR(G19="",LEN(H19)&lt;$P$10),"",IF(K$86="ja",F19,IF(A19="","",IF(AND(A19&gt;=$I$11,A19&lt;=$K$13),IF(F19&gt;0,IF(SUMIF(A$18:A19,A19,F$18:F19)&gt;P$9,IF(F19&gt;0,IF(SUMIF(A$18:A19,A19,F$18:F19)-F19&gt;R19,"",MIN(ABS(SUMIF(A$18:A19,A19,F$18:F19)-F19-R19),F19)),IF(SUMIF(A$18:A19,A19,F$18:F19)-F18&gt;R19,"",MIN(ABS(SUMIF(A$18:A19,A19,F$18:F19)-F19-R19),F19))),IF(SUMIF(A$18:A18,A19,F$18:F19)&gt;F19,F19,MIN(MAX(ABS(SUMIF(A$18:A18,A19,F$18:F19)-R19),SUMIF(A$18:A18,A19,F$18:F19)-F19),F19))),""),IF(A19&gt;$I$11,"nach DFZR!","vor DFZR!")))))</f>
        <v/>
      </c>
      <c r="M19" s="74"/>
      <c r="N19" s="75">
        <f t="shared" si="2" ref="N19:N80">MAX(IF(ISERROR(L19+M19),0,L19+M19),0)</f>
        <v>0</v>
      </c>
      <c r="O19" s="68"/>
      <c r="P19" s="69">
        <f t="shared" si="3" ref="P19:P80">IF(AND((C19-B19)*24&gt;6,D19&lt;0.5),1,0)</f>
        <v>0</v>
      </c>
      <c r="Q19" s="69">
        <f t="shared" si="1"/>
        <v>0</v>
      </c>
      <c r="R19" s="69">
        <f>IF(E19&gt;0,IF(OR(A19&lt;$P$3,$R$7*1),$P$9,$P$6),0)</f>
        <v>0</v>
      </c>
      <c r="S19" s="59"/>
    </row>
    <row r="20" spans="1:19" ht="12.75">
      <c r="A20" s="70"/>
      <c r="B20" s="71"/>
      <c r="C20" s="71"/>
      <c r="D20" s="62"/>
      <c r="E20" s="63">
        <f t="shared" si="0"/>
        <v>0</v>
      </c>
      <c r="F20" s="72"/>
      <c r="G20" s="73"/>
      <c r="H20" s="5"/>
      <c r="I20" s="4"/>
      <c r="J20" s="4"/>
      <c r="K20" s="3"/>
      <c r="L20" s="66" t="str">
        <f>IF(OR(G20="",LEN(H20)&lt;$P$10),"",IF(K$86="ja",F20,IF(A20="","",IF(AND(A20&gt;=$I$11,A20&lt;=$K$13),IF(F20&gt;0,IF(SUMIF(A$18:A20,A20,F$18:F20)&gt;P$9,IF(F20&gt;0,IF(SUMIF(A$18:A20,A20,F$18:F20)-F20&gt;R20,"",MIN(ABS(SUMIF(A$18:A20,A20,F$18:F20)-F20-R20),F20)),IF(SUMIF(A$18:A20,A20,F$18:F20)-F19&gt;R20,"",MIN(ABS(SUMIF(A$18:A20,A20,F$18:F20)-F20-R20),F20))),IF(SUMIF(A$18:A19,A20,F$18:F20)&gt;F20,F20,MIN(MAX(ABS(SUMIF(A$18:A19,A20,F$18:F20)-R20),SUMIF(A$18:A19,A20,F$18:F20)-F20),F20))),""),IF(A20&gt;$I$11,"nach DFZR!","vor DFZR!")))))</f>
        <v/>
      </c>
      <c r="M20" s="74"/>
      <c r="N20" s="75">
        <f t="shared" si="2"/>
        <v>0</v>
      </c>
      <c r="O20" s="68"/>
      <c r="P20" s="69">
        <f t="shared" si="3"/>
        <v>0</v>
      </c>
      <c r="Q20" s="69">
        <f t="shared" si="1"/>
        <v>0</v>
      </c>
      <c r="R20" s="69">
        <f t="shared" si="4" ref="R20:R80">IF(E20&gt;0,IF(OR(A20&lt;$P$3,$R$7*1),$P$9,$P$6),0)</f>
        <v>0</v>
      </c>
      <c r="S20" s="59"/>
    </row>
    <row r="21" spans="1:19" ht="12.75">
      <c r="A21" s="70"/>
      <c r="B21" s="71"/>
      <c r="C21" s="71"/>
      <c r="D21" s="62"/>
      <c r="E21" s="63">
        <f t="shared" si="0"/>
        <v>0</v>
      </c>
      <c r="F21" s="72"/>
      <c r="G21" s="73"/>
      <c r="H21" s="5"/>
      <c r="I21" s="4"/>
      <c r="J21" s="4"/>
      <c r="K21" s="3"/>
      <c r="L21" s="66" t="str">
        <f>IF(OR(G21="",LEN(H21)&lt;$P$10),"",IF(K$86="ja",F21,IF(A21="","",IF(AND(A21&gt;=$I$11,A21&lt;=$K$13),IF(F21&gt;0,IF(SUMIF(A$18:A21,A21,F$18:F21)&gt;P$9,IF(F21&gt;0,IF(SUMIF(A$18:A21,A21,F$18:F21)-F21&gt;R21,"",MIN(ABS(SUMIF(A$18:A21,A21,F$18:F21)-F21-R21),F21)),IF(SUMIF(A$18:A21,A21,F$18:F21)-F20&gt;R21,"",MIN(ABS(SUMIF(A$18:A21,A21,F$18:F21)-F21-R21),F21))),IF(SUMIF(A$18:A20,A21,F$18:F21)&gt;F21,F21,MIN(MAX(ABS(SUMIF(A$18:A20,A21,F$18:F21)-R21),SUMIF(A$18:A20,A21,F$18:F21)-F21),F21))),""),IF(A21&gt;$I$11,"nach DFZR!","vor DFZR!")))))</f>
        <v/>
      </c>
      <c r="M21" s="74"/>
      <c r="N21" s="75">
        <f t="shared" si="2"/>
        <v>0</v>
      </c>
      <c r="O21" s="68"/>
      <c r="P21" s="69">
        <f t="shared" si="3"/>
        <v>0</v>
      </c>
      <c r="Q21" s="69">
        <f t="shared" si="1"/>
        <v>0</v>
      </c>
      <c r="R21" s="69">
        <f t="shared" si="4"/>
        <v>0</v>
      </c>
      <c r="S21" s="59"/>
    </row>
    <row r="22" spans="1:19" ht="12.75">
      <c r="A22" s="70"/>
      <c r="B22" s="71"/>
      <c r="C22" s="71"/>
      <c r="D22" s="62"/>
      <c r="E22" s="63">
        <f t="shared" si="0"/>
        <v>0</v>
      </c>
      <c r="F22" s="72"/>
      <c r="G22" s="73"/>
      <c r="H22" s="5"/>
      <c r="I22" s="4"/>
      <c r="J22" s="4"/>
      <c r="K22" s="3"/>
      <c r="L22" s="66" t="str">
        <f>IF(OR(G22="",LEN(H22)&lt;$P$10),"",IF(K$86="ja",F22,IF(A22="","",IF(AND(A22&gt;=$I$11,A22&lt;=$K$13),IF(F22&gt;0,IF(SUMIF(A$18:A22,A22,F$18:F22)&gt;P$9,IF(F22&gt;0,IF(SUMIF(A$18:A22,A22,F$18:F22)-F22&gt;R22,"",MIN(ABS(SUMIF(A$18:A22,A22,F$18:F22)-F22-R22),F22)),IF(SUMIF(A$18:A22,A22,F$18:F22)-F21&gt;R22,"",MIN(ABS(SUMIF(A$18:A22,A22,F$18:F22)-F22-R22),F22))),IF(SUMIF(A$18:A21,A22,F$18:F22)&gt;F22,F22,MIN(MAX(ABS(SUMIF(A$18:A21,A22,F$18:F22)-R22),SUMIF(A$18:A21,A22,F$18:F22)-F22),F22))),""),IF(A22&gt;$I$11,"nach DFZR!","vor DFZR!")))))</f>
        <v/>
      </c>
      <c r="M22" s="74"/>
      <c r="N22" s="75">
        <f t="shared" si="2"/>
        <v>0</v>
      </c>
      <c r="O22" s="68"/>
      <c r="P22" s="69">
        <f t="shared" si="3"/>
        <v>0</v>
      </c>
      <c r="Q22" s="69">
        <f t="shared" si="1"/>
        <v>0</v>
      </c>
      <c r="R22" s="69">
        <f t="shared" si="4"/>
        <v>0</v>
      </c>
      <c r="S22" s="59"/>
    </row>
    <row r="23" spans="1:19" ht="12.75">
      <c r="A23" s="70"/>
      <c r="B23" s="71"/>
      <c r="C23" s="71"/>
      <c r="D23" s="62"/>
      <c r="E23" s="63">
        <f t="shared" si="0"/>
        <v>0</v>
      </c>
      <c r="F23" s="72"/>
      <c r="G23" s="73"/>
      <c r="H23" s="5"/>
      <c r="I23" s="4"/>
      <c r="J23" s="4"/>
      <c r="K23" s="3"/>
      <c r="L23" s="66" t="str">
        <f>IF(OR(G23="",LEN(H23)&lt;$P$10),"",IF(K$86="ja",F23,IF(A23="","",IF(AND(A23&gt;=$I$11,A23&lt;=$K$13),IF(F23&gt;0,IF(SUMIF(A$18:A23,A23,F$18:F23)&gt;P$9,IF(F23&gt;0,IF(SUMIF(A$18:A23,A23,F$18:F23)-F23&gt;R23,"",MIN(ABS(SUMIF(A$18:A23,A23,F$18:F23)-F23-R23),F23)),IF(SUMIF(A$18:A23,A23,F$18:F23)-F22&gt;R23,"",MIN(ABS(SUMIF(A$18:A23,A23,F$18:F23)-F23-R23),F23))),IF(SUMIF(A$18:A22,A23,F$18:F23)&gt;F23,F23,MIN(MAX(ABS(SUMIF(A$18:A22,A23,F$18:F23)-R23),SUMIF(A$18:A22,A23,F$18:F23)-F23),F23))),""),IF(A23&gt;$I$11,"nach DFZR!","vor DFZR!")))))</f>
        <v/>
      </c>
      <c r="M23" s="74"/>
      <c r="N23" s="75">
        <f t="shared" si="2"/>
        <v>0</v>
      </c>
      <c r="O23" s="68"/>
      <c r="P23" s="69">
        <f t="shared" si="3"/>
        <v>0</v>
      </c>
      <c r="Q23" s="69">
        <f t="shared" si="1"/>
        <v>0</v>
      </c>
      <c r="R23" s="69">
        <f t="shared" si="4"/>
        <v>0</v>
      </c>
      <c r="S23" s="59"/>
    </row>
    <row r="24" spans="1:19" ht="12.75">
      <c r="A24" s="70"/>
      <c r="B24" s="71"/>
      <c r="C24" s="71"/>
      <c r="D24" s="62"/>
      <c r="E24" s="63">
        <f t="shared" si="0"/>
        <v>0</v>
      </c>
      <c r="F24" s="72"/>
      <c r="G24" s="73"/>
      <c r="H24" s="5"/>
      <c r="I24" s="4"/>
      <c r="J24" s="4"/>
      <c r="K24" s="3"/>
      <c r="L24" s="66" t="str">
        <f>IF(OR(G24="",LEN(H24)&lt;$P$10),"",IF(K$86="ja",F24,IF(A24="","",IF(AND(A24&gt;=$I$11,A24&lt;=$K$13),IF(F24&gt;0,IF(SUMIF(A$18:A24,A24,F$18:F24)&gt;P$9,IF(F24&gt;0,IF(SUMIF(A$18:A24,A24,F$18:F24)-F24&gt;R24,"",MIN(ABS(SUMIF(A$18:A24,A24,F$18:F24)-F24-R24),F24)),IF(SUMIF(A$18:A24,A24,F$18:F24)-F23&gt;R24,"",MIN(ABS(SUMIF(A$18:A24,A24,F$18:F24)-F24-R24),F24))),IF(SUMIF(A$18:A23,A24,F$18:F24)&gt;F24,F24,MIN(MAX(ABS(SUMIF(A$18:A23,A24,F$18:F24)-R24),SUMIF(A$18:A23,A24,F$18:F24)-F24),F24))),""),IF(A24&gt;$I$11,"nach DFZR!","vor DFZR!")))))</f>
        <v/>
      </c>
      <c r="M24" s="74"/>
      <c r="N24" s="75">
        <f t="shared" si="2"/>
        <v>0</v>
      </c>
      <c r="O24" s="68"/>
      <c r="P24" s="69">
        <f t="shared" si="3"/>
        <v>0</v>
      </c>
      <c r="Q24" s="69">
        <f t="shared" si="1"/>
        <v>0</v>
      </c>
      <c r="R24" s="69">
        <f t="shared" si="4"/>
        <v>0</v>
      </c>
      <c r="S24" s="59"/>
    </row>
    <row r="25" spans="1:19" ht="12.75">
      <c r="A25" s="70"/>
      <c r="B25" s="71"/>
      <c r="C25" s="71"/>
      <c r="D25" s="62"/>
      <c r="E25" s="63">
        <f t="shared" si="0"/>
        <v>0</v>
      </c>
      <c r="F25" s="72"/>
      <c r="G25" s="73"/>
      <c r="H25" s="5"/>
      <c r="I25" s="4"/>
      <c r="J25" s="4"/>
      <c r="K25" s="3"/>
      <c r="L25" s="66" t="str">
        <f>IF(OR(G25="",LEN(H25)&lt;$P$10),"",IF(K$86="ja",F25,IF(A25="","",IF(AND(A25&gt;=$I$11,A25&lt;=$K$13),IF(F25&gt;0,IF(SUMIF(A$18:A25,A25,F$18:F25)&gt;P$9,IF(F25&gt;0,IF(SUMIF(A$18:A25,A25,F$18:F25)-F25&gt;R25,"",MIN(ABS(SUMIF(A$18:A25,A25,F$18:F25)-F25-R25),F25)),IF(SUMIF(A$18:A25,A25,F$18:F25)-F24&gt;R25,"",MIN(ABS(SUMIF(A$18:A25,A25,F$18:F25)-F25-R25),F25))),IF(SUMIF(A$18:A24,A25,F$18:F25)&gt;F25,F25,MIN(MAX(ABS(SUMIF(A$18:A24,A25,F$18:F25)-R25),SUMIF(A$18:A24,A25,F$18:F25)-F25),F25))),""),IF(A25&gt;$I$11,"nach DFZR!","vor DFZR!")))))</f>
        <v/>
      </c>
      <c r="M25" s="74"/>
      <c r="N25" s="75">
        <f t="shared" si="2"/>
        <v>0</v>
      </c>
      <c r="O25" s="68"/>
      <c r="P25" s="69">
        <f t="shared" si="3"/>
        <v>0</v>
      </c>
      <c r="Q25" s="69">
        <f t="shared" si="1"/>
        <v>0</v>
      </c>
      <c r="R25" s="69">
        <f t="shared" si="4"/>
        <v>0</v>
      </c>
      <c r="S25" s="59"/>
    </row>
    <row r="26" spans="1:19" ht="12.75">
      <c r="A26" s="70"/>
      <c r="B26" s="71"/>
      <c r="C26" s="71"/>
      <c r="D26" s="62"/>
      <c r="E26" s="63">
        <f t="shared" si="0"/>
        <v>0</v>
      </c>
      <c r="F26" s="72"/>
      <c r="G26" s="73"/>
      <c r="H26" s="5"/>
      <c r="I26" s="4"/>
      <c r="J26" s="4"/>
      <c r="K26" s="3"/>
      <c r="L26" s="66" t="str">
        <f>IF(OR(G26="",LEN(H26)&lt;$P$10),"",IF(K$86="ja",F26,IF(A26="","",IF(AND(A26&gt;=$I$11,A26&lt;=$K$13),IF(F26&gt;0,IF(SUMIF(A$18:A26,A26,F$18:F26)&gt;P$9,IF(F26&gt;0,IF(SUMIF(A$18:A26,A26,F$18:F26)-F26&gt;R26,"",MIN(ABS(SUMIF(A$18:A26,A26,F$18:F26)-F26-R26),F26)),IF(SUMIF(A$18:A26,A26,F$18:F26)-F25&gt;R26,"",MIN(ABS(SUMIF(A$18:A26,A26,F$18:F26)-F26-R26),F26))),IF(SUMIF(A$18:A25,A26,F$18:F26)&gt;F26,F26,MIN(MAX(ABS(SUMIF(A$18:A25,A26,F$18:F26)-R26),SUMIF(A$18:A25,A26,F$18:F26)-F26),F26))),""),IF(A26&gt;$I$11,"nach DFZR!","vor DFZR!")))))</f>
        <v/>
      </c>
      <c r="M26" s="74"/>
      <c r="N26" s="75">
        <f t="shared" si="2"/>
        <v>0</v>
      </c>
      <c r="O26" s="68"/>
      <c r="P26" s="69">
        <f t="shared" si="3"/>
        <v>0</v>
      </c>
      <c r="Q26" s="69">
        <f t="shared" si="1"/>
        <v>0</v>
      </c>
      <c r="R26" s="69">
        <f t="shared" si="4"/>
        <v>0</v>
      </c>
      <c r="S26" s="59"/>
    </row>
    <row r="27" spans="1:19" ht="12.75">
      <c r="A27" s="70"/>
      <c r="B27" s="71"/>
      <c r="C27" s="71"/>
      <c r="D27" s="62"/>
      <c r="E27" s="63">
        <f t="shared" si="0"/>
        <v>0</v>
      </c>
      <c r="F27" s="72"/>
      <c r="G27" s="73"/>
      <c r="H27" s="5"/>
      <c r="I27" s="4"/>
      <c r="J27" s="4"/>
      <c r="K27" s="3"/>
      <c r="L27" s="66" t="str">
        <f>IF(OR(G27="",LEN(H27)&lt;$P$10),"",IF(K$86="ja",F27,IF(A27="","",IF(AND(A27&gt;=$I$11,A27&lt;=$K$13),IF(F27&gt;0,IF(SUMIF(A$18:A27,A27,F$18:F27)&gt;P$9,IF(F27&gt;0,IF(SUMIF(A$18:A27,A27,F$18:F27)-F27&gt;R27,"",MIN(ABS(SUMIF(A$18:A27,A27,F$18:F27)-F27-R27),F27)),IF(SUMIF(A$18:A27,A27,F$18:F27)-F26&gt;R27,"",MIN(ABS(SUMIF(A$18:A27,A27,F$18:F27)-F27-R27),F27))),IF(SUMIF(A$18:A26,A27,F$18:F27)&gt;F27,F27,MIN(MAX(ABS(SUMIF(A$18:A26,A27,F$18:F27)-R27),SUMIF(A$18:A26,A27,F$18:F27)-F27),F27))),""),IF(A27&gt;$I$11,"nach DFZR!","vor DFZR!")))))</f>
        <v/>
      </c>
      <c r="M27" s="74"/>
      <c r="N27" s="75">
        <f t="shared" si="2"/>
        <v>0</v>
      </c>
      <c r="O27" s="68"/>
      <c r="P27" s="69">
        <f t="shared" si="3"/>
        <v>0</v>
      </c>
      <c r="Q27" s="69">
        <f t="shared" si="1"/>
        <v>0</v>
      </c>
      <c r="R27" s="69">
        <f t="shared" si="4"/>
        <v>0</v>
      </c>
      <c r="S27" s="59"/>
    </row>
    <row r="28" spans="1:19" ht="12.75">
      <c r="A28" s="70"/>
      <c r="B28" s="71"/>
      <c r="C28" s="71"/>
      <c r="D28" s="62"/>
      <c r="E28" s="63">
        <f t="shared" si="0"/>
        <v>0</v>
      </c>
      <c r="F28" s="72"/>
      <c r="G28" s="73"/>
      <c r="H28" s="5"/>
      <c r="I28" s="4"/>
      <c r="J28" s="4"/>
      <c r="K28" s="3"/>
      <c r="L28" s="66" t="str">
        <f>IF(OR(G28="",LEN(H28)&lt;$P$10),"",IF(K$86="ja",F28,IF(A28="","",IF(AND(A28&gt;=$I$11,A28&lt;=$K$13),IF(F28&gt;0,IF(SUMIF(A$18:A28,A28,F$18:F28)&gt;P$9,IF(F28&gt;0,IF(SUMIF(A$18:A28,A28,F$18:F28)-F28&gt;R28,"",MIN(ABS(SUMIF(A$18:A28,A28,F$18:F28)-F28-R28),F28)),IF(SUMIF(A$18:A28,A28,F$18:F28)-F27&gt;R28,"",MIN(ABS(SUMIF(A$18:A28,A28,F$18:F28)-F28-R28),F28))),IF(SUMIF(A$18:A27,A28,F$18:F28)&gt;F28,F28,MIN(MAX(ABS(SUMIF(A$18:A27,A28,F$18:F28)-R28),SUMIF(A$18:A27,A28,F$18:F28)-F28),F28))),""),IF(A28&gt;$I$11,"nach DFZR!","vor DFZR!")))))</f>
        <v/>
      </c>
      <c r="M28" s="74"/>
      <c r="N28" s="75">
        <f t="shared" si="2"/>
        <v>0</v>
      </c>
      <c r="O28" s="68"/>
      <c r="P28" s="69">
        <f t="shared" si="3"/>
        <v>0</v>
      </c>
      <c r="Q28" s="69">
        <f t="shared" si="1"/>
        <v>0</v>
      </c>
      <c r="R28" s="69">
        <f t="shared" si="4"/>
        <v>0</v>
      </c>
      <c r="S28" s="59"/>
    </row>
    <row r="29" spans="1:19" ht="12.75">
      <c r="A29" s="70"/>
      <c r="B29" s="71"/>
      <c r="C29" s="71"/>
      <c r="D29" s="62"/>
      <c r="E29" s="63">
        <f t="shared" si="0"/>
        <v>0</v>
      </c>
      <c r="F29" s="72"/>
      <c r="G29" s="73"/>
      <c r="H29" s="5"/>
      <c r="I29" s="4"/>
      <c r="J29" s="4"/>
      <c r="K29" s="3"/>
      <c r="L29" s="66" t="str">
        <f>IF(OR(G29="",LEN(H29)&lt;$P$10),"",IF(K$86="ja",F29,IF(A29="","",IF(AND(A29&gt;=$I$11,A29&lt;=$K$13),IF(F29&gt;0,IF(SUMIF(A$18:A29,A29,F$18:F29)&gt;P$9,IF(F29&gt;0,IF(SUMIF(A$18:A29,A29,F$18:F29)-F29&gt;R29,"",MIN(ABS(SUMIF(A$18:A29,A29,F$18:F29)-F29-R29),F29)),IF(SUMIF(A$18:A29,A29,F$18:F29)-F28&gt;R29,"",MIN(ABS(SUMIF(A$18:A29,A29,F$18:F29)-F29-R29),F29))),IF(SUMIF(A$18:A28,A29,F$18:F29)&gt;F29,F29,MIN(MAX(ABS(SUMIF(A$18:A28,A29,F$18:F29)-R29),SUMIF(A$18:A28,A29,F$18:F29)-F29),F29))),""),IF(A29&gt;$I$11,"nach DFZR!","vor DFZR!")))))</f>
        <v/>
      </c>
      <c r="M29" s="74"/>
      <c r="N29" s="75">
        <f t="shared" si="2"/>
        <v>0</v>
      </c>
      <c r="O29" s="68"/>
      <c r="P29" s="69">
        <f t="shared" si="3"/>
        <v>0</v>
      </c>
      <c r="Q29" s="69">
        <f t="shared" si="1"/>
        <v>0</v>
      </c>
      <c r="R29" s="69">
        <f t="shared" si="4"/>
        <v>0</v>
      </c>
      <c r="S29" s="59"/>
    </row>
    <row r="30" spans="1:19" ht="12.75">
      <c r="A30" s="70"/>
      <c r="B30" s="71"/>
      <c r="C30" s="71"/>
      <c r="D30" s="62"/>
      <c r="E30" s="63">
        <f t="shared" si="0"/>
        <v>0</v>
      </c>
      <c r="F30" s="72"/>
      <c r="G30" s="73"/>
      <c r="H30" s="5"/>
      <c r="I30" s="4"/>
      <c r="J30" s="4"/>
      <c r="K30" s="3"/>
      <c r="L30" s="66" t="str">
        <f>IF(OR(G30="",LEN(H30)&lt;$P$10),"",IF(K$86="ja",F30,IF(A30="","",IF(AND(A30&gt;=$I$11,A30&lt;=$K$13),IF(F30&gt;0,IF(SUMIF(A$18:A30,A30,F$18:F30)&gt;P$9,IF(F30&gt;0,IF(SUMIF(A$18:A30,A30,F$18:F30)-F30&gt;R30,"",MIN(ABS(SUMIF(A$18:A30,A30,F$18:F30)-F30-R30),F30)),IF(SUMIF(A$18:A30,A30,F$18:F30)-F29&gt;R30,"",MIN(ABS(SUMIF(A$18:A30,A30,F$18:F30)-F30-R30),F30))),IF(SUMIF(A$18:A29,A30,F$18:F30)&gt;F30,F30,MIN(MAX(ABS(SUMIF(A$18:A29,A30,F$18:F30)-R30),SUMIF(A$18:A29,A30,F$18:F30)-F30),F30))),""),IF(A30&gt;$I$11,"nach DFZR!","vor DFZR!")))))</f>
        <v/>
      </c>
      <c r="M30" s="74"/>
      <c r="N30" s="75">
        <f t="shared" si="2"/>
        <v>0</v>
      </c>
      <c r="O30" s="68"/>
      <c r="P30" s="69">
        <f t="shared" si="3"/>
        <v>0</v>
      </c>
      <c r="Q30" s="69">
        <f t="shared" si="1"/>
        <v>0</v>
      </c>
      <c r="R30" s="69">
        <f t="shared" si="4"/>
        <v>0</v>
      </c>
      <c r="S30" s="59"/>
    </row>
    <row r="31" spans="1:19" ht="12.75">
      <c r="A31" s="70"/>
      <c r="B31" s="71"/>
      <c r="C31" s="71"/>
      <c r="D31" s="62"/>
      <c r="E31" s="63">
        <f t="shared" si="0"/>
        <v>0</v>
      </c>
      <c r="F31" s="72"/>
      <c r="G31" s="73"/>
      <c r="H31" s="5"/>
      <c r="I31" s="4"/>
      <c r="J31" s="4"/>
      <c r="K31" s="3"/>
      <c r="L31" s="66" t="str">
        <f>IF(OR(G31="",LEN(H31)&lt;$P$10),"",IF(K$86="ja",F31,IF(A31="","",IF(AND(A31&gt;=$I$11,A31&lt;=$K$13),IF(F31&gt;0,IF(SUMIF(A$18:A31,A31,F$18:F31)&gt;P$9,IF(F31&gt;0,IF(SUMIF(A$18:A31,A31,F$18:F31)-F31&gt;R31,"",MIN(ABS(SUMIF(A$18:A31,A31,F$18:F31)-F31-R31),F31)),IF(SUMIF(A$18:A31,A31,F$18:F31)-F30&gt;R31,"",MIN(ABS(SUMIF(A$18:A31,A31,F$18:F31)-F31-R31),F31))),IF(SUMIF(A$18:A30,A31,F$18:F31)&gt;F31,F31,MIN(MAX(ABS(SUMIF(A$18:A30,A31,F$18:F31)-R31),SUMIF(A$18:A30,A31,F$18:F31)-F31),F31))),""),IF(A31&gt;$I$11,"nach DFZR!","vor DFZR!")))))</f>
        <v/>
      </c>
      <c r="M31" s="74"/>
      <c r="N31" s="75">
        <f t="shared" si="2"/>
        <v>0</v>
      </c>
      <c r="O31" s="68"/>
      <c r="P31" s="69">
        <f t="shared" si="3"/>
        <v>0</v>
      </c>
      <c r="Q31" s="69">
        <f t="shared" si="1"/>
        <v>0</v>
      </c>
      <c r="R31" s="69">
        <f t="shared" si="4"/>
        <v>0</v>
      </c>
      <c r="S31" s="59"/>
    </row>
    <row r="32" spans="1:19" ht="12.75">
      <c r="A32" s="70"/>
      <c r="B32" s="71"/>
      <c r="C32" s="71"/>
      <c r="D32" s="62"/>
      <c r="E32" s="63">
        <f t="shared" si="0"/>
        <v>0</v>
      </c>
      <c r="F32" s="72"/>
      <c r="G32" s="73"/>
      <c r="H32" s="5"/>
      <c r="I32" s="4"/>
      <c r="J32" s="4"/>
      <c r="K32" s="3"/>
      <c r="L32" s="66" t="str">
        <f>IF(OR(G32="",LEN(H32)&lt;$P$10),"",IF(K$86="ja",F32,IF(A32="","",IF(AND(A32&gt;=$I$11,A32&lt;=$K$13),IF(F32&gt;0,IF(SUMIF(A$18:A32,A32,F$18:F32)&gt;P$9,IF(F32&gt;0,IF(SUMIF(A$18:A32,A32,F$18:F32)-F32&gt;R32,"",MIN(ABS(SUMIF(A$18:A32,A32,F$18:F32)-F32-R32),F32)),IF(SUMIF(A$18:A32,A32,F$18:F32)-F31&gt;R32,"",MIN(ABS(SUMIF(A$18:A32,A32,F$18:F32)-F32-R32),F32))),IF(SUMIF(A$18:A31,A32,F$18:F32)&gt;F32,F32,MIN(MAX(ABS(SUMIF(A$18:A31,A32,F$18:F32)-R32),SUMIF(A$18:A31,A32,F$18:F32)-F32),F32))),""),IF(A32&gt;$I$11,"nach DFZR!","vor DFZR!")))))</f>
        <v/>
      </c>
      <c r="M32" s="74"/>
      <c r="N32" s="75">
        <f t="shared" si="2"/>
        <v>0</v>
      </c>
      <c r="O32" s="68"/>
      <c r="P32" s="69">
        <f t="shared" si="3"/>
        <v>0</v>
      </c>
      <c r="Q32" s="69">
        <f t="shared" si="1"/>
        <v>0</v>
      </c>
      <c r="R32" s="69">
        <f t="shared" si="4"/>
        <v>0</v>
      </c>
      <c r="S32" s="59"/>
    </row>
    <row r="33" spans="1:19" ht="12.75">
      <c r="A33" s="70"/>
      <c r="B33" s="71"/>
      <c r="C33" s="71"/>
      <c r="D33" s="62"/>
      <c r="E33" s="63">
        <f t="shared" si="0"/>
        <v>0</v>
      </c>
      <c r="F33" s="72"/>
      <c r="G33" s="73"/>
      <c r="H33" s="5"/>
      <c r="I33" s="4"/>
      <c r="J33" s="4"/>
      <c r="K33" s="3"/>
      <c r="L33" s="66" t="str">
        <f>IF(OR(G33="",LEN(H33)&lt;$P$10),"",IF(K$86="ja",F33,IF(A33="","",IF(AND(A33&gt;=$I$11,A33&lt;=$K$13),IF(F33&gt;0,IF(SUMIF(A$18:A33,A33,F$18:F33)&gt;P$9,IF(F33&gt;0,IF(SUMIF(A$18:A33,A33,F$18:F33)-F33&gt;R33,"",MIN(ABS(SUMIF(A$18:A33,A33,F$18:F33)-F33-R33),F33)),IF(SUMIF(A$18:A33,A33,F$18:F33)-F32&gt;R33,"",MIN(ABS(SUMIF(A$18:A33,A33,F$18:F33)-F33-R33),F33))),IF(SUMIF(A$18:A32,A33,F$18:F33)&gt;F33,F33,MIN(MAX(ABS(SUMIF(A$18:A32,A33,F$18:F33)-R33),SUMIF(A$18:A32,A33,F$18:F33)-F33),F33))),""),IF(A33&gt;$I$11,"nach DFZR!","vor DFZR!")))))</f>
        <v/>
      </c>
      <c r="M33" s="74"/>
      <c r="N33" s="75">
        <f t="shared" si="2"/>
        <v>0</v>
      </c>
      <c r="O33" s="68"/>
      <c r="P33" s="69">
        <f t="shared" si="3"/>
        <v>0</v>
      </c>
      <c r="Q33" s="69">
        <f t="shared" si="1"/>
        <v>0</v>
      </c>
      <c r="R33" s="69">
        <f t="shared" si="4"/>
        <v>0</v>
      </c>
      <c r="S33" s="59"/>
    </row>
    <row r="34" spans="1:19" ht="12.75">
      <c r="A34" s="70"/>
      <c r="B34" s="71"/>
      <c r="C34" s="71"/>
      <c r="D34" s="62"/>
      <c r="E34" s="63">
        <f t="shared" si="0"/>
        <v>0</v>
      </c>
      <c r="F34" s="72"/>
      <c r="G34" s="73"/>
      <c r="H34" s="5"/>
      <c r="I34" s="4"/>
      <c r="J34" s="4"/>
      <c r="K34" s="3"/>
      <c r="L34" s="66" t="str">
        <f>IF(OR(G34="",LEN(H34)&lt;$P$10),"",IF(K$86="ja",F34,IF(A34="","",IF(AND(A34&gt;=$I$11,A34&lt;=$K$13),IF(F34&gt;0,IF(SUMIF(A$18:A34,A34,F$18:F34)&gt;P$9,IF(F34&gt;0,IF(SUMIF(A$18:A34,A34,F$18:F34)-F34&gt;R34,"",MIN(ABS(SUMIF(A$18:A34,A34,F$18:F34)-F34-R34),F34)),IF(SUMIF(A$18:A34,A34,F$18:F34)-F33&gt;R34,"",MIN(ABS(SUMIF(A$18:A34,A34,F$18:F34)-F34-R34),F34))),IF(SUMIF(A$18:A33,A34,F$18:F34)&gt;F34,F34,MIN(MAX(ABS(SUMIF(A$18:A33,A34,F$18:F34)-R34),SUMIF(A$18:A33,A34,F$18:F34)-F34),F34))),""),IF(A34&gt;$I$11,"nach DFZR!","vor DFZR!")))))</f>
        <v/>
      </c>
      <c r="M34" s="74"/>
      <c r="N34" s="75">
        <f t="shared" si="2"/>
        <v>0</v>
      </c>
      <c r="O34" s="68"/>
      <c r="P34" s="69">
        <f t="shared" si="3"/>
        <v>0</v>
      </c>
      <c r="Q34" s="69">
        <f t="shared" si="1"/>
        <v>0</v>
      </c>
      <c r="R34" s="69">
        <f t="shared" si="4"/>
        <v>0</v>
      </c>
      <c r="S34" s="59"/>
    </row>
    <row r="35" spans="1:19" ht="12.75">
      <c r="A35" s="70"/>
      <c r="B35" s="71"/>
      <c r="C35" s="71"/>
      <c r="D35" s="62"/>
      <c r="E35" s="63">
        <f t="shared" si="0"/>
        <v>0</v>
      </c>
      <c r="F35" s="72"/>
      <c r="G35" s="73"/>
      <c r="H35" s="5"/>
      <c r="I35" s="4"/>
      <c r="J35" s="4"/>
      <c r="K35" s="3"/>
      <c r="L35" s="66" t="str">
        <f>IF(OR(G35="",LEN(H35)&lt;$P$10),"",IF(K$86="ja",F35,IF(A35="","",IF(AND(A35&gt;=$I$11,A35&lt;=$K$13),IF(F35&gt;0,IF(SUMIF(A$18:A35,A35,F$18:F35)&gt;P$9,IF(F35&gt;0,IF(SUMIF(A$18:A35,A35,F$18:F35)-F35&gt;R35,"",MIN(ABS(SUMIF(A$18:A35,A35,F$18:F35)-F35-R35),F35)),IF(SUMIF(A$18:A35,A35,F$18:F35)-F34&gt;R35,"",MIN(ABS(SUMIF(A$18:A35,A35,F$18:F35)-F35-R35),F35))),IF(SUMIF(A$18:A34,A35,F$18:F35)&gt;F35,F35,MIN(MAX(ABS(SUMIF(A$18:A34,A35,F$18:F35)-R35),SUMIF(A$18:A34,A35,F$18:F35)-F35),F35))),""),IF(A35&gt;$I$11,"nach DFZR!","vor DFZR!")))))</f>
        <v/>
      </c>
      <c r="M35" s="74"/>
      <c r="N35" s="75">
        <f t="shared" si="2"/>
        <v>0</v>
      </c>
      <c r="O35" s="68"/>
      <c r="P35" s="69">
        <f t="shared" si="3"/>
        <v>0</v>
      </c>
      <c r="Q35" s="69">
        <f t="shared" si="1"/>
        <v>0</v>
      </c>
      <c r="R35" s="69">
        <f t="shared" si="4"/>
        <v>0</v>
      </c>
      <c r="S35" s="59"/>
    </row>
    <row r="36" spans="1:19" ht="12.75">
      <c r="A36" s="70"/>
      <c r="B36" s="71"/>
      <c r="C36" s="71"/>
      <c r="D36" s="62"/>
      <c r="E36" s="63">
        <f t="shared" si="0"/>
        <v>0</v>
      </c>
      <c r="F36" s="72"/>
      <c r="G36" s="73"/>
      <c r="H36" s="5"/>
      <c r="I36" s="4"/>
      <c r="J36" s="4"/>
      <c r="K36" s="3"/>
      <c r="L36" s="66" t="str">
        <f>IF(OR(G36="",LEN(H36)&lt;$P$10),"",IF(K$86="ja",F36,IF(A36="","",IF(AND(A36&gt;=$I$11,A36&lt;=$K$13),IF(F36&gt;0,IF(SUMIF(A$18:A36,A36,F$18:F36)&gt;P$9,IF(F36&gt;0,IF(SUMIF(A$18:A36,A36,F$18:F36)-F36&gt;R36,"",MIN(ABS(SUMIF(A$18:A36,A36,F$18:F36)-F36-R36),F36)),IF(SUMIF(A$18:A36,A36,F$18:F36)-F35&gt;R36,"",MIN(ABS(SUMIF(A$18:A36,A36,F$18:F36)-F36-R36),F36))),IF(SUMIF(A$18:A35,A36,F$18:F36)&gt;F36,F36,MIN(MAX(ABS(SUMIF(A$18:A35,A36,F$18:F36)-R36),SUMIF(A$18:A35,A36,F$18:F36)-F36),F36))),""),IF(A36&gt;$I$11,"nach DFZR!","vor DFZR!")))))</f>
        <v/>
      </c>
      <c r="M36" s="74"/>
      <c r="N36" s="75">
        <f t="shared" si="2"/>
        <v>0</v>
      </c>
      <c r="O36" s="68"/>
      <c r="P36" s="69">
        <f t="shared" si="3"/>
        <v>0</v>
      </c>
      <c r="Q36" s="69">
        <f t="shared" si="1"/>
        <v>0</v>
      </c>
      <c r="R36" s="69">
        <f t="shared" si="4"/>
        <v>0</v>
      </c>
      <c r="S36" s="59"/>
    </row>
    <row r="37" spans="1:19" ht="12.75">
      <c r="A37" s="70"/>
      <c r="B37" s="71"/>
      <c r="C37" s="71"/>
      <c r="D37" s="62"/>
      <c r="E37" s="63">
        <f t="shared" si="0"/>
        <v>0</v>
      </c>
      <c r="F37" s="72"/>
      <c r="G37" s="73"/>
      <c r="H37" s="5"/>
      <c r="I37" s="4"/>
      <c r="J37" s="4"/>
      <c r="K37" s="3"/>
      <c r="L37" s="66" t="str">
        <f>IF(OR(G37="",LEN(H37)&lt;$P$10),"",IF(K$86="ja",F37,IF(A37="","",IF(AND(A37&gt;=$I$11,A37&lt;=$K$13),IF(F37&gt;0,IF(SUMIF(A$18:A37,A37,F$18:F37)&gt;P$9,IF(F37&gt;0,IF(SUMIF(A$18:A37,A37,F$18:F37)-F37&gt;R37,"",MIN(ABS(SUMIF(A$18:A37,A37,F$18:F37)-F37-R37),F37)),IF(SUMIF(A$18:A37,A37,F$18:F37)-F36&gt;R37,"",MIN(ABS(SUMIF(A$18:A37,A37,F$18:F37)-F37-R37),F37))),IF(SUMIF(A$18:A36,A37,F$18:F37)&gt;F37,F37,MIN(MAX(ABS(SUMIF(A$18:A36,A37,F$18:F37)-R37),SUMIF(A$18:A36,A37,F$18:F37)-F37),F37))),""),IF(A37&gt;$I$11,"nach DFZR!","vor DFZR!")))))</f>
        <v/>
      </c>
      <c r="M37" s="74"/>
      <c r="N37" s="75">
        <f t="shared" si="2"/>
        <v>0</v>
      </c>
      <c r="O37" s="68"/>
      <c r="P37" s="69">
        <f t="shared" si="3"/>
        <v>0</v>
      </c>
      <c r="Q37" s="69">
        <f t="shared" si="1"/>
        <v>0</v>
      </c>
      <c r="R37" s="69">
        <f t="shared" si="4"/>
        <v>0</v>
      </c>
      <c r="S37" s="59"/>
    </row>
    <row r="38" spans="1:19" ht="12.75">
      <c r="A38" s="70"/>
      <c r="B38" s="71"/>
      <c r="C38" s="71"/>
      <c r="D38" s="62"/>
      <c r="E38" s="63">
        <f t="shared" si="0"/>
        <v>0</v>
      </c>
      <c r="F38" s="72"/>
      <c r="G38" s="73"/>
      <c r="H38" s="5"/>
      <c r="I38" s="4"/>
      <c r="J38" s="4"/>
      <c r="K38" s="3"/>
      <c r="L38" s="66" t="str">
        <f>IF(OR(G38="",LEN(H38)&lt;$P$10),"",IF(K$86="ja",F38,IF(A38="","",IF(AND(A38&gt;=$I$11,A38&lt;=$K$13),IF(F38&gt;0,IF(SUMIF(A$18:A38,A38,F$18:F38)&gt;P$9,IF(F38&gt;0,IF(SUMIF(A$18:A38,A38,F$18:F38)-F38&gt;R38,"",MIN(ABS(SUMIF(A$18:A38,A38,F$18:F38)-F38-R38),F38)),IF(SUMIF(A$18:A38,A38,F$18:F38)-F37&gt;R38,"",MIN(ABS(SUMIF(A$18:A38,A38,F$18:F38)-F38-R38),F38))),IF(SUMIF(A$18:A37,A38,F$18:F38)&gt;F38,F38,MIN(MAX(ABS(SUMIF(A$18:A37,A38,F$18:F38)-R38),SUMIF(A$18:A37,A38,F$18:F38)-F38),F38))),""),IF(A38&gt;$I$11,"nach DFZR!","vor DFZR!")))))</f>
        <v/>
      </c>
      <c r="M38" s="74"/>
      <c r="N38" s="75">
        <f t="shared" si="2"/>
        <v>0</v>
      </c>
      <c r="O38" s="68"/>
      <c r="P38" s="69">
        <f t="shared" si="3"/>
        <v>0</v>
      </c>
      <c r="Q38" s="69">
        <f t="shared" si="1"/>
        <v>0</v>
      </c>
      <c r="R38" s="69">
        <f t="shared" si="4"/>
        <v>0</v>
      </c>
      <c r="S38" s="59"/>
    </row>
    <row r="39" spans="1:19" ht="12.75">
      <c r="A39" s="70"/>
      <c r="B39" s="71"/>
      <c r="C39" s="71"/>
      <c r="D39" s="62"/>
      <c r="E39" s="63">
        <f t="shared" si="0"/>
        <v>0</v>
      </c>
      <c r="F39" s="72"/>
      <c r="G39" s="73"/>
      <c r="H39" s="5"/>
      <c r="I39" s="4"/>
      <c r="J39" s="4"/>
      <c r="K39" s="3"/>
      <c r="L39" s="66" t="str">
        <f>IF(OR(G39="",LEN(H39)&lt;$P$10),"",IF(K$86="ja",F39,IF(A39="","",IF(AND(A39&gt;=$I$11,A39&lt;=$K$13),IF(F39&gt;0,IF(SUMIF(A$18:A39,A39,F$18:F39)&gt;P$9,IF(F39&gt;0,IF(SUMIF(A$18:A39,A39,F$18:F39)-F39&gt;R39,"",MIN(ABS(SUMIF(A$18:A39,A39,F$18:F39)-F39-R39),F39)),IF(SUMIF(A$18:A39,A39,F$18:F39)-F38&gt;R39,"",MIN(ABS(SUMIF(A$18:A39,A39,F$18:F39)-F39-R39),F39))),IF(SUMIF(A$18:A38,A39,F$18:F39)&gt;F39,F39,MIN(MAX(ABS(SUMIF(A$18:A38,A39,F$18:F39)-R39),SUMIF(A$18:A38,A39,F$18:F39)-F39),F39))),""),IF(A39&gt;$I$11,"nach DFZR!","vor DFZR!")))))</f>
        <v/>
      </c>
      <c r="M39" s="74"/>
      <c r="N39" s="75">
        <f t="shared" si="2"/>
        <v>0</v>
      </c>
      <c r="O39" s="68"/>
      <c r="P39" s="69">
        <f t="shared" si="3"/>
        <v>0</v>
      </c>
      <c r="Q39" s="69">
        <f t="shared" si="1"/>
        <v>0</v>
      </c>
      <c r="R39" s="69">
        <f t="shared" si="4"/>
        <v>0</v>
      </c>
      <c r="S39" s="59"/>
    </row>
    <row r="40" spans="1:19" ht="12.75">
      <c r="A40" s="70"/>
      <c r="B40" s="71"/>
      <c r="C40" s="71"/>
      <c r="D40" s="62"/>
      <c r="E40" s="63">
        <f t="shared" si="0"/>
        <v>0</v>
      </c>
      <c r="F40" s="72"/>
      <c r="G40" s="73"/>
      <c r="H40" s="5"/>
      <c r="I40" s="4"/>
      <c r="J40" s="4"/>
      <c r="K40" s="3"/>
      <c r="L40" s="66" t="str">
        <f>IF(OR(G40="",LEN(H40)&lt;$P$10),"",IF(K$86="ja",F40,IF(A40="","",IF(AND(A40&gt;=$I$11,A40&lt;=$K$13),IF(F40&gt;0,IF(SUMIF(A$18:A40,A40,F$18:F40)&gt;P$9,IF(F40&gt;0,IF(SUMIF(A$18:A40,A40,F$18:F40)-F40&gt;R40,"",MIN(ABS(SUMIF(A$18:A40,A40,F$18:F40)-F40-R40),F40)),IF(SUMIF(A$18:A40,A40,F$18:F40)-F39&gt;R40,"",MIN(ABS(SUMIF(A$18:A40,A40,F$18:F40)-F40-R40),F40))),IF(SUMIF(A$18:A39,A40,F$18:F40)&gt;F40,F40,MIN(MAX(ABS(SUMIF(A$18:A39,A40,F$18:F40)-R40),SUMIF(A$18:A39,A40,F$18:F40)-F40),F40))),""),IF(A40&gt;$I$11,"nach DFZR!","vor DFZR!")))))</f>
        <v/>
      </c>
      <c r="M40" s="74"/>
      <c r="N40" s="75">
        <f t="shared" si="2"/>
        <v>0</v>
      </c>
      <c r="O40" s="68"/>
      <c r="P40" s="69">
        <f t="shared" si="3"/>
        <v>0</v>
      </c>
      <c r="Q40" s="69">
        <f t="shared" si="1"/>
        <v>0</v>
      </c>
      <c r="R40" s="69">
        <f t="shared" si="4"/>
        <v>0</v>
      </c>
      <c r="S40" s="59"/>
    </row>
    <row r="41" spans="1:19" ht="12.75">
      <c r="A41" s="70"/>
      <c r="B41" s="71"/>
      <c r="C41" s="71"/>
      <c r="D41" s="62"/>
      <c r="E41" s="63">
        <f t="shared" si="0"/>
        <v>0</v>
      </c>
      <c r="F41" s="72"/>
      <c r="G41" s="73"/>
      <c r="H41" s="5"/>
      <c r="I41" s="4"/>
      <c r="J41" s="4"/>
      <c r="K41" s="3"/>
      <c r="L41" s="66" t="str">
        <f>IF(OR(G41="",LEN(H41)&lt;$P$10),"",IF(K$86="ja",F41,IF(A41="","",IF(AND(A41&gt;=$I$11,A41&lt;=$K$13),IF(F41&gt;0,IF(SUMIF(A$18:A41,A41,F$18:F41)&gt;P$9,IF(F41&gt;0,IF(SUMIF(A$18:A41,A41,F$18:F41)-F41&gt;R41,"",MIN(ABS(SUMIF(A$18:A41,A41,F$18:F41)-F41-R41),F41)),IF(SUMIF(A$18:A41,A41,F$18:F41)-F40&gt;R41,"",MIN(ABS(SUMIF(A$18:A41,A41,F$18:F41)-F41-R41),F41))),IF(SUMIF(A$18:A40,A41,F$18:F41)&gt;F41,F41,MIN(MAX(ABS(SUMIF(A$18:A40,A41,F$18:F41)-R41),SUMIF(A$18:A40,A41,F$18:F41)-F41),F41))),""),IF(A41&gt;$I$11,"nach DFZR!","vor DFZR!")))))</f>
        <v/>
      </c>
      <c r="M41" s="74"/>
      <c r="N41" s="75">
        <f t="shared" si="2"/>
        <v>0</v>
      </c>
      <c r="O41" s="68"/>
      <c r="P41" s="69">
        <f t="shared" si="3"/>
        <v>0</v>
      </c>
      <c r="Q41" s="69">
        <f t="shared" si="1"/>
        <v>0</v>
      </c>
      <c r="R41" s="69">
        <f t="shared" si="4"/>
        <v>0</v>
      </c>
      <c r="S41" s="59"/>
    </row>
    <row r="42" spans="1:19" ht="12.75">
      <c r="A42" s="70"/>
      <c r="B42" s="71"/>
      <c r="C42" s="71"/>
      <c r="D42" s="62"/>
      <c r="E42" s="63">
        <f t="shared" si="0"/>
        <v>0</v>
      </c>
      <c r="F42" s="72"/>
      <c r="G42" s="73"/>
      <c r="H42" s="5"/>
      <c r="I42" s="4"/>
      <c r="J42" s="4"/>
      <c r="K42" s="3"/>
      <c r="L42" s="66" t="str">
        <f>IF(OR(G42="",LEN(H42)&lt;$P$10),"",IF(K$86="ja",F42,IF(A42="","",IF(AND(A42&gt;=$I$11,A42&lt;=$K$13),IF(F42&gt;0,IF(SUMIF(A$18:A42,A42,F$18:F42)&gt;P$9,IF(F42&gt;0,IF(SUMIF(A$18:A42,A42,F$18:F42)-F42&gt;R42,"",MIN(ABS(SUMIF(A$18:A42,A42,F$18:F42)-F42-R42),F42)),IF(SUMIF(A$18:A42,A42,F$18:F42)-F41&gt;R42,"",MIN(ABS(SUMIF(A$18:A42,A42,F$18:F42)-F42-R42),F42))),IF(SUMIF(A$18:A41,A42,F$18:F42)&gt;F42,F42,MIN(MAX(ABS(SUMIF(A$18:A41,A42,F$18:F42)-R42),SUMIF(A$18:A41,A42,F$18:F42)-F42),F42))),""),IF(A42&gt;$I$11,"nach DFZR!","vor DFZR!")))))</f>
        <v/>
      </c>
      <c r="M42" s="74"/>
      <c r="N42" s="75">
        <f t="shared" si="2"/>
        <v>0</v>
      </c>
      <c r="O42" s="68"/>
      <c r="P42" s="69">
        <f t="shared" si="3"/>
        <v>0</v>
      </c>
      <c r="Q42" s="69">
        <f t="shared" si="1"/>
        <v>0</v>
      </c>
      <c r="R42" s="69">
        <f t="shared" si="4"/>
        <v>0</v>
      </c>
      <c r="S42" s="59"/>
    </row>
    <row r="43" spans="1:19" ht="12.75">
      <c r="A43" s="70"/>
      <c r="B43" s="71"/>
      <c r="C43" s="71"/>
      <c r="D43" s="62"/>
      <c r="E43" s="63">
        <f t="shared" si="0"/>
        <v>0</v>
      </c>
      <c r="F43" s="72"/>
      <c r="G43" s="73"/>
      <c r="H43" s="5"/>
      <c r="I43" s="4"/>
      <c r="J43" s="4"/>
      <c r="K43" s="3"/>
      <c r="L43" s="66" t="str">
        <f>IF(OR(G43="",LEN(H43)&lt;$P$10),"",IF(K$86="ja",F43,IF(A43="","",IF(AND(A43&gt;=$I$11,A43&lt;=$K$13),IF(F43&gt;0,IF(SUMIF(A$18:A43,A43,F$18:F43)&gt;P$9,IF(F43&gt;0,IF(SUMIF(A$18:A43,A43,F$18:F43)-F43&gt;R43,"",MIN(ABS(SUMIF(A$18:A43,A43,F$18:F43)-F43-R43),F43)),IF(SUMIF(A$18:A43,A43,F$18:F43)-F42&gt;R43,"",MIN(ABS(SUMIF(A$18:A43,A43,F$18:F43)-F43-R43),F43))),IF(SUMIF(A$18:A42,A43,F$18:F43)&gt;F43,F43,MIN(MAX(ABS(SUMIF(A$18:A42,A43,F$18:F43)-R43),SUMIF(A$18:A42,A43,F$18:F43)-F43),F43))),""),IF(A43&gt;$I$11,"nach DFZR!","vor DFZR!")))))</f>
        <v/>
      </c>
      <c r="M43" s="74"/>
      <c r="N43" s="75">
        <f t="shared" si="2"/>
        <v>0</v>
      </c>
      <c r="O43" s="68"/>
      <c r="P43" s="69">
        <f t="shared" si="3"/>
        <v>0</v>
      </c>
      <c r="Q43" s="69">
        <f t="shared" si="1"/>
        <v>0</v>
      </c>
      <c r="R43" s="69">
        <f t="shared" si="4"/>
        <v>0</v>
      </c>
      <c r="S43" s="59"/>
    </row>
    <row r="44" spans="1:19" ht="12.75">
      <c r="A44" s="70"/>
      <c r="B44" s="71"/>
      <c r="C44" s="71"/>
      <c r="D44" s="62"/>
      <c r="E44" s="63">
        <f t="shared" si="0"/>
        <v>0</v>
      </c>
      <c r="F44" s="72"/>
      <c r="G44" s="73"/>
      <c r="H44" s="5"/>
      <c r="I44" s="4"/>
      <c r="J44" s="4"/>
      <c r="K44" s="3"/>
      <c r="L44" s="66" t="str">
        <f>IF(OR(G44="",LEN(H44)&lt;$P$10),"",IF(K$86="ja",F44,IF(A44="","",IF(AND(A44&gt;=$I$11,A44&lt;=$K$13),IF(F44&gt;0,IF(SUMIF(A$18:A44,A44,F$18:F44)&gt;P$9,IF(F44&gt;0,IF(SUMIF(A$18:A44,A44,F$18:F44)-F44&gt;R44,"",MIN(ABS(SUMIF(A$18:A44,A44,F$18:F44)-F44-R44),F44)),IF(SUMIF(A$18:A44,A44,F$18:F44)-F43&gt;R44,"",MIN(ABS(SUMIF(A$18:A44,A44,F$18:F44)-F44-R44),F44))),IF(SUMIF(A$18:A43,A44,F$18:F44)&gt;F44,F44,MIN(MAX(ABS(SUMIF(A$18:A43,A44,F$18:F44)-R44),SUMIF(A$18:A43,A44,F$18:F44)-F44),F44))),""),IF(A44&gt;$I$11,"nach DFZR!","vor DFZR!")))))</f>
        <v/>
      </c>
      <c r="M44" s="74"/>
      <c r="N44" s="75">
        <f t="shared" si="2"/>
        <v>0</v>
      </c>
      <c r="O44" s="68"/>
      <c r="P44" s="69">
        <f t="shared" si="3"/>
        <v>0</v>
      </c>
      <c r="Q44" s="69">
        <f t="shared" si="1"/>
        <v>0</v>
      </c>
      <c r="R44" s="69">
        <f t="shared" si="4"/>
        <v>0</v>
      </c>
      <c r="S44" s="59"/>
    </row>
    <row r="45" spans="1:19" ht="12.75">
      <c r="A45" s="70"/>
      <c r="B45" s="71"/>
      <c r="C45" s="71"/>
      <c r="D45" s="62"/>
      <c r="E45" s="63">
        <f t="shared" si="0"/>
        <v>0</v>
      </c>
      <c r="F45" s="72"/>
      <c r="G45" s="73"/>
      <c r="H45" s="5"/>
      <c r="I45" s="4"/>
      <c r="J45" s="4"/>
      <c r="K45" s="3"/>
      <c r="L45" s="66" t="str">
        <f>IF(OR(G45="",LEN(H45)&lt;$P$10),"",IF(K$86="ja",F45,IF(A45="","",IF(AND(A45&gt;=$I$11,A45&lt;=$K$13),IF(F45&gt;0,IF(SUMIF(A$18:A45,A45,F$18:F45)&gt;P$9,IF(F45&gt;0,IF(SUMIF(A$18:A45,A45,F$18:F45)-F45&gt;R45,"",MIN(ABS(SUMIF(A$18:A45,A45,F$18:F45)-F45-R45),F45)),IF(SUMIF(A$18:A45,A45,F$18:F45)-F44&gt;R45,"",MIN(ABS(SUMIF(A$18:A45,A45,F$18:F45)-F45-R45),F45))),IF(SUMIF(A$18:A44,A45,F$18:F45)&gt;F45,F45,MIN(MAX(ABS(SUMIF(A$18:A44,A45,F$18:F45)-R45),SUMIF(A$18:A44,A45,F$18:F45)-F45),F45))),""),IF(A45&gt;$I$11,"nach DFZR!","vor DFZR!")))))</f>
        <v/>
      </c>
      <c r="M45" s="74"/>
      <c r="N45" s="75">
        <f t="shared" si="2"/>
        <v>0</v>
      </c>
      <c r="O45" s="68"/>
      <c r="P45" s="69">
        <f t="shared" si="3"/>
        <v>0</v>
      </c>
      <c r="Q45" s="69">
        <f t="shared" si="1"/>
        <v>0</v>
      </c>
      <c r="R45" s="69">
        <f t="shared" si="4"/>
        <v>0</v>
      </c>
      <c r="S45" s="59"/>
    </row>
    <row r="46" spans="1:19" ht="12.75">
      <c r="A46" s="70"/>
      <c r="B46" s="71"/>
      <c r="C46" s="71"/>
      <c r="D46" s="62"/>
      <c r="E46" s="63">
        <f t="shared" si="0"/>
        <v>0</v>
      </c>
      <c r="F46" s="72"/>
      <c r="G46" s="73"/>
      <c r="H46" s="5"/>
      <c r="I46" s="4"/>
      <c r="J46" s="4"/>
      <c r="K46" s="3"/>
      <c r="L46" s="66" t="str">
        <f>IF(OR(G46="",LEN(H46)&lt;$P$10),"",IF(K$86="ja",F46,IF(A46="","",IF(AND(A46&gt;=$I$11,A46&lt;=$K$13),IF(F46&gt;0,IF(SUMIF(A$18:A46,A46,F$18:F46)&gt;P$9,IF(F46&gt;0,IF(SUMIF(A$18:A46,A46,F$18:F46)-F46&gt;R46,"",MIN(ABS(SUMIF(A$18:A46,A46,F$18:F46)-F46-R46),F46)),IF(SUMIF(A$18:A46,A46,F$18:F46)-F45&gt;R46,"",MIN(ABS(SUMIF(A$18:A46,A46,F$18:F46)-F46-R46),F46))),IF(SUMIF(A$18:A45,A46,F$18:F46)&gt;F46,F46,MIN(MAX(ABS(SUMIF(A$18:A45,A46,F$18:F46)-R46),SUMIF(A$18:A45,A46,F$18:F46)-F46),F46))),""),IF(A46&gt;$I$11,"nach DFZR!","vor DFZR!")))))</f>
        <v/>
      </c>
      <c r="M46" s="74"/>
      <c r="N46" s="75">
        <f t="shared" si="2"/>
        <v>0</v>
      </c>
      <c r="O46" s="68"/>
      <c r="P46" s="69">
        <f t="shared" si="3"/>
        <v>0</v>
      </c>
      <c r="Q46" s="69">
        <f t="shared" si="1"/>
        <v>0</v>
      </c>
      <c r="R46" s="69">
        <f t="shared" si="4"/>
        <v>0</v>
      </c>
      <c r="S46" s="59"/>
    </row>
    <row r="47" spans="1:19" ht="12.75">
      <c r="A47" s="70"/>
      <c r="B47" s="71"/>
      <c r="C47" s="71"/>
      <c r="D47" s="62"/>
      <c r="E47" s="63">
        <f t="shared" si="0"/>
        <v>0</v>
      </c>
      <c r="F47" s="72"/>
      <c r="G47" s="73"/>
      <c r="H47" s="5"/>
      <c r="I47" s="4"/>
      <c r="J47" s="4"/>
      <c r="K47" s="3"/>
      <c r="L47" s="66" t="str">
        <f>IF(OR(G47="",LEN(H47)&lt;$P$10),"",IF(K$86="ja",F47,IF(A47="","",IF(AND(A47&gt;=$I$11,A47&lt;=$K$13),IF(F47&gt;0,IF(SUMIF(A$18:A47,A47,F$18:F47)&gt;P$9,IF(F47&gt;0,IF(SUMIF(A$18:A47,A47,F$18:F47)-F47&gt;R47,"",MIN(ABS(SUMIF(A$18:A47,A47,F$18:F47)-F47-R47),F47)),IF(SUMIF(A$18:A47,A47,F$18:F47)-F46&gt;R47,"",MIN(ABS(SUMIF(A$18:A47,A47,F$18:F47)-F47-R47),F47))),IF(SUMIF(A$18:A46,A47,F$18:F47)&gt;F47,F47,MIN(MAX(ABS(SUMIF(A$18:A46,A47,F$18:F47)-R47),SUMIF(A$18:A46,A47,F$18:F47)-F47),F47))),""),IF(A47&gt;$I$11,"nach DFZR!","vor DFZR!")))))</f>
        <v/>
      </c>
      <c r="M47" s="74"/>
      <c r="N47" s="75">
        <f t="shared" si="2"/>
        <v>0</v>
      </c>
      <c r="O47" s="68"/>
      <c r="P47" s="69">
        <f t="shared" si="3"/>
        <v>0</v>
      </c>
      <c r="Q47" s="69">
        <f t="shared" si="1"/>
        <v>0</v>
      </c>
      <c r="R47" s="69">
        <f t="shared" si="4"/>
        <v>0</v>
      </c>
      <c r="S47" s="59"/>
    </row>
    <row r="48" spans="1:19" ht="12.75">
      <c r="A48" s="70"/>
      <c r="B48" s="71"/>
      <c r="C48" s="71"/>
      <c r="D48" s="62"/>
      <c r="E48" s="63">
        <f t="shared" si="0"/>
        <v>0</v>
      </c>
      <c r="F48" s="72"/>
      <c r="G48" s="73"/>
      <c r="H48" s="5"/>
      <c r="I48" s="4"/>
      <c r="J48" s="4"/>
      <c r="K48" s="3"/>
      <c r="L48" s="66" t="str">
        <f>IF(OR(G48="",LEN(H48)&lt;$P$10),"",IF(K$86="ja",F48,IF(A48="","",IF(AND(A48&gt;=$I$11,A48&lt;=$K$13),IF(F48&gt;0,IF(SUMIF(A$18:A48,A48,F$18:F48)&gt;P$9,IF(F48&gt;0,IF(SUMIF(A$18:A48,A48,F$18:F48)-F48&gt;R48,"",MIN(ABS(SUMIF(A$18:A48,A48,F$18:F48)-F48-R48),F48)),IF(SUMIF(A$18:A48,A48,F$18:F48)-F47&gt;R48,"",MIN(ABS(SUMIF(A$18:A48,A48,F$18:F48)-F48-R48),F48))),IF(SUMIF(A$18:A47,A48,F$18:F48)&gt;F48,F48,MIN(MAX(ABS(SUMIF(A$18:A47,A48,F$18:F48)-R48),SUMIF(A$18:A47,A48,F$18:F48)-F48),F48))),""),IF(A48&gt;$I$11,"nach DFZR!","vor DFZR!")))))</f>
        <v/>
      </c>
      <c r="M48" s="74"/>
      <c r="N48" s="75">
        <f t="shared" si="2"/>
        <v>0</v>
      </c>
      <c r="O48" s="68"/>
      <c r="P48" s="69">
        <f t="shared" si="3"/>
        <v>0</v>
      </c>
      <c r="Q48" s="69">
        <f t="shared" si="1"/>
        <v>0</v>
      </c>
      <c r="R48" s="69">
        <f t="shared" si="4"/>
        <v>0</v>
      </c>
      <c r="S48" s="59"/>
    </row>
    <row r="49" spans="1:19" ht="12.75">
      <c r="A49" s="70"/>
      <c r="B49" s="71"/>
      <c r="C49" s="71"/>
      <c r="D49" s="62"/>
      <c r="E49" s="63">
        <f t="shared" si="0"/>
        <v>0</v>
      </c>
      <c r="F49" s="72"/>
      <c r="G49" s="73"/>
      <c r="H49" s="5"/>
      <c r="I49" s="4"/>
      <c r="J49" s="4"/>
      <c r="K49" s="3"/>
      <c r="L49" s="66" t="str">
        <f>IF(OR(G49="",LEN(H49)&lt;$P$10),"",IF(K$86="ja",F49,IF(A49="","",IF(AND(A49&gt;=$I$11,A49&lt;=$K$13),IF(F49&gt;0,IF(SUMIF(A$18:A49,A49,F$18:F49)&gt;P$9,IF(F49&gt;0,IF(SUMIF(A$18:A49,A49,F$18:F49)-F49&gt;R49,"",MIN(ABS(SUMIF(A$18:A49,A49,F$18:F49)-F49-R49),F49)),IF(SUMIF(A$18:A49,A49,F$18:F49)-F48&gt;R49,"",MIN(ABS(SUMIF(A$18:A49,A49,F$18:F49)-F49-R49),F49))),IF(SUMIF(A$18:A48,A49,F$18:F49)&gt;F49,F49,MIN(MAX(ABS(SUMIF(A$18:A48,A49,F$18:F49)-R49),SUMIF(A$18:A48,A49,F$18:F49)-F49),F49))),""),IF(A49&gt;$I$11,"nach DFZR!","vor DFZR!")))))</f>
        <v/>
      </c>
      <c r="M49" s="74"/>
      <c r="N49" s="75">
        <f t="shared" si="2"/>
        <v>0</v>
      </c>
      <c r="O49" s="68"/>
      <c r="P49" s="69">
        <f t="shared" si="3"/>
        <v>0</v>
      </c>
      <c r="Q49" s="69">
        <f t="shared" si="1"/>
        <v>0</v>
      </c>
      <c r="R49" s="69">
        <f t="shared" si="4"/>
        <v>0</v>
      </c>
      <c r="S49" s="59"/>
    </row>
    <row r="50" spans="1:19" ht="12.75">
      <c r="A50" s="70"/>
      <c r="B50" s="71"/>
      <c r="C50" s="71"/>
      <c r="D50" s="62"/>
      <c r="E50" s="63">
        <f t="shared" si="0"/>
        <v>0</v>
      </c>
      <c r="F50" s="72"/>
      <c r="G50" s="73"/>
      <c r="H50" s="5"/>
      <c r="I50" s="4"/>
      <c r="J50" s="4"/>
      <c r="K50" s="3"/>
      <c r="L50" s="66" t="str">
        <f>IF(OR(G50="",LEN(H50)&lt;$P$10),"",IF(K$86="ja",F50,IF(A50="","",IF(AND(A50&gt;=$I$11,A50&lt;=$K$13),IF(F50&gt;0,IF(SUMIF(A$18:A50,A50,F$18:F50)&gt;P$9,IF(F50&gt;0,IF(SUMIF(A$18:A50,A50,F$18:F50)-F50&gt;R50,"",MIN(ABS(SUMIF(A$18:A50,A50,F$18:F50)-F50-R50),F50)),IF(SUMIF(A$18:A50,A50,F$18:F50)-F49&gt;R50,"",MIN(ABS(SUMIF(A$18:A50,A50,F$18:F50)-F50-R50),F50))),IF(SUMIF(A$18:A49,A50,F$18:F50)&gt;F50,F50,MIN(MAX(ABS(SUMIF(A$18:A49,A50,F$18:F50)-R50),SUMIF(A$18:A49,A50,F$18:F50)-F50),F50))),""),IF(A50&gt;$I$11,"nach DFZR!","vor DFZR!")))))</f>
        <v/>
      </c>
      <c r="M50" s="74"/>
      <c r="N50" s="75">
        <f t="shared" si="2"/>
        <v>0</v>
      </c>
      <c r="O50" s="68"/>
      <c r="P50" s="69">
        <f t="shared" si="3"/>
        <v>0</v>
      </c>
      <c r="Q50" s="69">
        <f t="shared" si="5" ref="Q50:Q80">IF(AND(F50&gt;0,H50&lt;&gt;"",LEN(H50)&lt;$P$10),1,0)</f>
        <v>0</v>
      </c>
      <c r="R50" s="69">
        <f t="shared" si="4"/>
        <v>0</v>
      </c>
      <c r="S50" s="59"/>
    </row>
    <row r="51" spans="1:19" ht="12.75">
      <c r="A51" s="70"/>
      <c r="B51" s="71"/>
      <c r="C51" s="71"/>
      <c r="D51" s="62"/>
      <c r="E51" s="63">
        <f t="shared" si="0"/>
        <v>0</v>
      </c>
      <c r="F51" s="72"/>
      <c r="G51" s="73"/>
      <c r="H51" s="5"/>
      <c r="I51" s="4"/>
      <c r="J51" s="4"/>
      <c r="K51" s="3"/>
      <c r="L51" s="66" t="str">
        <f>IF(OR(G51="",LEN(H51)&lt;$P$10),"",IF(K$86="ja",F51,IF(A51="","",IF(AND(A51&gt;=$I$11,A51&lt;=$K$13),IF(F51&gt;0,IF(SUMIF(A$18:A51,A51,F$18:F51)&gt;P$9,IF(F51&gt;0,IF(SUMIF(A$18:A51,A51,F$18:F51)-F51&gt;R51,"",MIN(ABS(SUMIF(A$18:A51,A51,F$18:F51)-F51-R51),F51)),IF(SUMIF(A$18:A51,A51,F$18:F51)-F50&gt;R51,"",MIN(ABS(SUMIF(A$18:A51,A51,F$18:F51)-F51-R51),F51))),IF(SUMIF(A$18:A50,A51,F$18:F51)&gt;F51,F51,MIN(MAX(ABS(SUMIF(A$18:A50,A51,F$18:F51)-R51),SUMIF(A$18:A50,A51,F$18:F51)-F51),F51))),""),IF(A51&gt;$I$11,"nach DFZR!","vor DFZR!")))))</f>
        <v/>
      </c>
      <c r="M51" s="74"/>
      <c r="N51" s="75">
        <f t="shared" si="2"/>
        <v>0</v>
      </c>
      <c r="O51" s="68"/>
      <c r="P51" s="69">
        <f t="shared" si="3"/>
        <v>0</v>
      </c>
      <c r="Q51" s="69">
        <f t="shared" si="5"/>
        <v>0</v>
      </c>
      <c r="R51" s="69">
        <f t="shared" si="4"/>
        <v>0</v>
      </c>
      <c r="S51" s="59"/>
    </row>
    <row r="52" spans="1:19" ht="12.75">
      <c r="A52" s="70"/>
      <c r="B52" s="71"/>
      <c r="C52" s="71"/>
      <c r="D52" s="62"/>
      <c r="E52" s="63">
        <f t="shared" si="0"/>
        <v>0</v>
      </c>
      <c r="F52" s="72"/>
      <c r="G52" s="73"/>
      <c r="H52" s="5"/>
      <c r="I52" s="4"/>
      <c r="J52" s="4"/>
      <c r="K52" s="3"/>
      <c r="L52" s="66" t="str">
        <f>IF(OR(G52="",LEN(H52)&lt;$P$10),"",IF(K$86="ja",F52,IF(A52="","",IF(AND(A52&gt;=$I$11,A52&lt;=$K$13),IF(F52&gt;0,IF(SUMIF(A$18:A52,A52,F$18:F52)&gt;P$9,IF(F52&gt;0,IF(SUMIF(A$18:A52,A52,F$18:F52)-F52&gt;R52,"",MIN(ABS(SUMIF(A$18:A52,A52,F$18:F52)-F52-R52),F52)),IF(SUMIF(A$18:A52,A52,F$18:F52)-F51&gt;R52,"",MIN(ABS(SUMIF(A$18:A52,A52,F$18:F52)-F52-R52),F52))),IF(SUMIF(A$18:A51,A52,F$18:F52)&gt;F52,F52,MIN(MAX(ABS(SUMIF(A$18:A51,A52,F$18:F52)-R52),SUMIF(A$18:A51,A52,F$18:F52)-F52),F52))),""),IF(A52&gt;$I$11,"nach DFZR!","vor DFZR!")))))</f>
        <v/>
      </c>
      <c r="M52" s="74"/>
      <c r="N52" s="75">
        <f t="shared" si="2"/>
        <v>0</v>
      </c>
      <c r="O52" s="68"/>
      <c r="P52" s="69">
        <f t="shared" si="3"/>
        <v>0</v>
      </c>
      <c r="Q52" s="69">
        <f t="shared" si="5"/>
        <v>0</v>
      </c>
      <c r="R52" s="69">
        <f t="shared" si="4"/>
        <v>0</v>
      </c>
      <c r="S52" s="59"/>
    </row>
    <row r="53" spans="1:19" ht="12.75">
      <c r="A53" s="70"/>
      <c r="B53" s="71"/>
      <c r="C53" s="71"/>
      <c r="D53" s="62"/>
      <c r="E53" s="63">
        <f t="shared" si="0"/>
        <v>0</v>
      </c>
      <c r="F53" s="72"/>
      <c r="G53" s="73"/>
      <c r="H53" s="5"/>
      <c r="I53" s="4"/>
      <c r="J53" s="4"/>
      <c r="K53" s="3"/>
      <c r="L53" s="66" t="str">
        <f>IF(OR(G53="",LEN(H53)&lt;$P$10),"",IF(K$86="ja",F53,IF(A53="","",IF(AND(A53&gt;=$I$11,A53&lt;=$K$13),IF(F53&gt;0,IF(SUMIF(A$18:A53,A53,F$18:F53)&gt;P$9,IF(F53&gt;0,IF(SUMIF(A$18:A53,A53,F$18:F53)-F53&gt;R53,"",MIN(ABS(SUMIF(A$18:A53,A53,F$18:F53)-F53-R53),F53)),IF(SUMIF(A$18:A53,A53,F$18:F53)-F52&gt;R53,"",MIN(ABS(SUMIF(A$18:A53,A53,F$18:F53)-F53-R53),F53))),IF(SUMIF(A$18:A52,A53,F$18:F53)&gt;F53,F53,MIN(MAX(ABS(SUMIF(A$18:A52,A53,F$18:F53)-R53),SUMIF(A$18:A52,A53,F$18:F53)-F53),F53))),""),IF(A53&gt;$I$11,"nach DFZR!","vor DFZR!")))))</f>
        <v/>
      </c>
      <c r="M53" s="74"/>
      <c r="N53" s="75">
        <f t="shared" si="2"/>
        <v>0</v>
      </c>
      <c r="O53" s="68"/>
      <c r="P53" s="69">
        <f t="shared" si="3"/>
        <v>0</v>
      </c>
      <c r="Q53" s="69">
        <f t="shared" si="5"/>
        <v>0</v>
      </c>
      <c r="R53" s="69">
        <f t="shared" si="4"/>
        <v>0</v>
      </c>
      <c r="S53" s="59"/>
    </row>
    <row r="54" spans="1:19" ht="12.75">
      <c r="A54" s="70"/>
      <c r="B54" s="71"/>
      <c r="C54" s="71"/>
      <c r="D54" s="62"/>
      <c r="E54" s="63">
        <f t="shared" si="0"/>
        <v>0</v>
      </c>
      <c r="F54" s="72"/>
      <c r="G54" s="73"/>
      <c r="H54" s="5"/>
      <c r="I54" s="4"/>
      <c r="J54" s="4"/>
      <c r="K54" s="3"/>
      <c r="L54" s="66" t="str">
        <f>IF(OR(G54="",LEN(H54)&lt;$P$10),"",IF(K$86="ja",F54,IF(A54="","",IF(AND(A54&gt;=$I$11,A54&lt;=$K$13),IF(F54&gt;0,IF(SUMIF(A$18:A54,A54,F$18:F54)&gt;P$9,IF(F54&gt;0,IF(SUMIF(A$18:A54,A54,F$18:F54)-F54&gt;R54,"",MIN(ABS(SUMIF(A$18:A54,A54,F$18:F54)-F54-R54),F54)),IF(SUMIF(A$18:A54,A54,F$18:F54)-F53&gt;R54,"",MIN(ABS(SUMIF(A$18:A54,A54,F$18:F54)-F54-R54),F54))),IF(SUMIF(A$18:A53,A54,F$18:F54)&gt;F54,F54,MIN(MAX(ABS(SUMIF(A$18:A53,A54,F$18:F54)-R54),SUMIF(A$18:A53,A54,F$18:F54)-F54),F54))),""),IF(A54&gt;$I$11,"nach DFZR!","vor DFZR!")))))</f>
        <v/>
      </c>
      <c r="M54" s="74"/>
      <c r="N54" s="75">
        <f t="shared" si="2"/>
        <v>0</v>
      </c>
      <c r="O54" s="68"/>
      <c r="P54" s="69">
        <f t="shared" si="3"/>
        <v>0</v>
      </c>
      <c r="Q54" s="69">
        <f t="shared" si="5"/>
        <v>0</v>
      </c>
      <c r="R54" s="69">
        <f t="shared" si="4"/>
        <v>0</v>
      </c>
      <c r="S54" s="59"/>
    </row>
    <row r="55" spans="1:19" ht="12.75">
      <c r="A55" s="70"/>
      <c r="B55" s="71"/>
      <c r="C55" s="71"/>
      <c r="D55" s="62"/>
      <c r="E55" s="63">
        <f t="shared" si="0"/>
        <v>0</v>
      </c>
      <c r="F55" s="72"/>
      <c r="G55" s="73"/>
      <c r="H55" s="5"/>
      <c r="I55" s="4"/>
      <c r="J55" s="4"/>
      <c r="K55" s="3"/>
      <c r="L55" s="66" t="str">
        <f>IF(OR(G55="",LEN(H55)&lt;$P$10),"",IF(K$86="ja",F55,IF(A55="","",IF(AND(A55&gt;=$I$11,A55&lt;=$K$13),IF(F55&gt;0,IF(SUMIF(A$18:A55,A55,F$18:F55)&gt;P$9,IF(F55&gt;0,IF(SUMIF(A$18:A55,A55,F$18:F55)-F55&gt;R55,"",MIN(ABS(SUMIF(A$18:A55,A55,F$18:F55)-F55-R55),F55)),IF(SUMIF(A$18:A55,A55,F$18:F55)-F54&gt;R55,"",MIN(ABS(SUMIF(A$18:A55,A55,F$18:F55)-F55-R55),F55))),IF(SUMIF(A$18:A54,A55,F$18:F55)&gt;F55,F55,MIN(MAX(ABS(SUMIF(A$18:A54,A55,F$18:F55)-R55),SUMIF(A$18:A54,A55,F$18:F55)-F55),F55))),""),IF(A55&gt;$I$11,"nach DFZR!","vor DFZR!")))))</f>
        <v/>
      </c>
      <c r="M55" s="74"/>
      <c r="N55" s="75">
        <f t="shared" si="2"/>
        <v>0</v>
      </c>
      <c r="O55" s="68"/>
      <c r="P55" s="69">
        <f t="shared" si="3"/>
        <v>0</v>
      </c>
      <c r="Q55" s="69">
        <f t="shared" si="5"/>
        <v>0</v>
      </c>
      <c r="R55" s="69">
        <f t="shared" si="4"/>
        <v>0</v>
      </c>
      <c r="S55" s="59"/>
    </row>
    <row r="56" spans="1:19" ht="12.75">
      <c r="A56" s="70"/>
      <c r="B56" s="71"/>
      <c r="C56" s="71"/>
      <c r="D56" s="62"/>
      <c r="E56" s="63">
        <f t="shared" si="0"/>
        <v>0</v>
      </c>
      <c r="F56" s="72"/>
      <c r="G56" s="73"/>
      <c r="H56" s="5"/>
      <c r="I56" s="4"/>
      <c r="J56" s="4"/>
      <c r="K56" s="3"/>
      <c r="L56" s="66" t="str">
        <f>IF(OR(G56="",LEN(H56)&lt;$P$10),"",IF(K$86="ja",F56,IF(A56="","",IF(AND(A56&gt;=$I$11,A56&lt;=$K$13),IF(F56&gt;0,IF(SUMIF(A$18:A56,A56,F$18:F56)&gt;P$9,IF(F56&gt;0,IF(SUMIF(A$18:A56,A56,F$18:F56)-F56&gt;R56,"",MIN(ABS(SUMIF(A$18:A56,A56,F$18:F56)-F56-R56),F56)),IF(SUMIF(A$18:A56,A56,F$18:F56)-F55&gt;R56,"",MIN(ABS(SUMIF(A$18:A56,A56,F$18:F56)-F56-R56),F56))),IF(SUMIF(A$18:A55,A56,F$18:F56)&gt;F56,F56,MIN(MAX(ABS(SUMIF(A$18:A55,A56,F$18:F56)-R56),SUMIF(A$18:A55,A56,F$18:F56)-F56),F56))),""),IF(A56&gt;$I$11,"nach DFZR!","vor DFZR!")))))</f>
        <v/>
      </c>
      <c r="M56" s="74"/>
      <c r="N56" s="75">
        <f t="shared" si="2"/>
        <v>0</v>
      </c>
      <c r="O56" s="68"/>
      <c r="P56" s="69">
        <f t="shared" si="3"/>
        <v>0</v>
      </c>
      <c r="Q56" s="69">
        <f t="shared" si="5"/>
        <v>0</v>
      </c>
      <c r="R56" s="69">
        <f t="shared" si="4"/>
        <v>0</v>
      </c>
      <c r="S56" s="59"/>
    </row>
    <row r="57" spans="1:19" ht="12.75">
      <c r="A57" s="70"/>
      <c r="B57" s="71"/>
      <c r="C57" s="71"/>
      <c r="D57" s="62"/>
      <c r="E57" s="63">
        <f t="shared" si="0"/>
        <v>0</v>
      </c>
      <c r="F57" s="72"/>
      <c r="G57" s="73"/>
      <c r="H57" s="5"/>
      <c r="I57" s="4"/>
      <c r="J57" s="4"/>
      <c r="K57" s="3"/>
      <c r="L57" s="66" t="str">
        <f>IF(OR(G57="",LEN(H57)&lt;$P$10),"",IF(K$86="ja",F57,IF(A57="","",IF(AND(A57&gt;=$I$11,A57&lt;=$K$13),IF(F57&gt;0,IF(SUMIF(A$18:A57,A57,F$18:F57)&gt;P$9,IF(F57&gt;0,IF(SUMIF(A$18:A57,A57,F$18:F57)-F57&gt;R57,"",MIN(ABS(SUMIF(A$18:A57,A57,F$18:F57)-F57-R57),F57)),IF(SUMIF(A$18:A57,A57,F$18:F57)-F56&gt;R57,"",MIN(ABS(SUMIF(A$18:A57,A57,F$18:F57)-F57-R57),F57))),IF(SUMIF(A$18:A56,A57,F$18:F57)&gt;F57,F57,MIN(MAX(ABS(SUMIF(A$18:A56,A57,F$18:F57)-R57),SUMIF(A$18:A56,A57,F$18:F57)-F57),F57))),""),IF(A57&gt;$I$11,"nach DFZR!","vor DFZR!")))))</f>
        <v/>
      </c>
      <c r="M57" s="74"/>
      <c r="N57" s="75">
        <f t="shared" si="2"/>
        <v>0</v>
      </c>
      <c r="O57" s="68"/>
      <c r="P57" s="69">
        <f t="shared" si="3"/>
        <v>0</v>
      </c>
      <c r="Q57" s="69">
        <f t="shared" si="5"/>
        <v>0</v>
      </c>
      <c r="R57" s="69">
        <f t="shared" si="4"/>
        <v>0</v>
      </c>
      <c r="S57" s="59"/>
    </row>
    <row r="58" spans="1:19" ht="12.75">
      <c r="A58" s="70"/>
      <c r="B58" s="71"/>
      <c r="C58" s="71"/>
      <c r="D58" s="62"/>
      <c r="E58" s="63">
        <f t="shared" si="0"/>
        <v>0</v>
      </c>
      <c r="F58" s="72"/>
      <c r="G58" s="73"/>
      <c r="H58" s="5"/>
      <c r="I58" s="4"/>
      <c r="J58" s="4"/>
      <c r="K58" s="3"/>
      <c r="L58" s="66" t="str">
        <f>IF(OR(G58="",LEN(H58)&lt;$P$10),"",IF(K$86="ja",F58,IF(A58="","",IF(AND(A58&gt;=$I$11,A58&lt;=$K$13),IF(F58&gt;0,IF(SUMIF(A$18:A58,A58,F$18:F58)&gt;P$9,IF(F58&gt;0,IF(SUMIF(A$18:A58,A58,F$18:F58)-F58&gt;R58,"",MIN(ABS(SUMIF(A$18:A58,A58,F$18:F58)-F58-R58),F58)),IF(SUMIF(A$18:A58,A58,F$18:F58)-F57&gt;R58,"",MIN(ABS(SUMIF(A$18:A58,A58,F$18:F58)-F58-R58),F58))),IF(SUMIF(A$18:A57,A58,F$18:F58)&gt;F58,F58,MIN(MAX(ABS(SUMIF(A$18:A57,A58,F$18:F58)-R58),SUMIF(A$18:A57,A58,F$18:F58)-F58),F58))),""),IF(A58&gt;$I$11,"nach DFZR!","vor DFZR!")))))</f>
        <v/>
      </c>
      <c r="M58" s="74"/>
      <c r="N58" s="75">
        <f t="shared" si="2"/>
        <v>0</v>
      </c>
      <c r="O58" s="68"/>
      <c r="P58" s="69">
        <f t="shared" si="3"/>
        <v>0</v>
      </c>
      <c r="Q58" s="69">
        <f t="shared" si="5"/>
        <v>0</v>
      </c>
      <c r="R58" s="69">
        <f t="shared" si="4"/>
        <v>0</v>
      </c>
      <c r="S58" s="59"/>
    </row>
    <row r="59" spans="1:19" ht="12.75">
      <c r="A59" s="70"/>
      <c r="B59" s="71"/>
      <c r="C59" s="71"/>
      <c r="D59" s="62"/>
      <c r="E59" s="63">
        <f t="shared" si="0"/>
        <v>0</v>
      </c>
      <c r="F59" s="72"/>
      <c r="G59" s="73"/>
      <c r="H59" s="5"/>
      <c r="I59" s="4"/>
      <c r="J59" s="4"/>
      <c r="K59" s="3"/>
      <c r="L59" s="66" t="str">
        <f>IF(OR(G59="",LEN(H59)&lt;$P$10),"",IF(K$86="ja",F59,IF(A59="","",IF(AND(A59&gt;=$I$11,A59&lt;=$K$13),IF(F59&gt;0,IF(SUMIF(A$18:A59,A59,F$18:F59)&gt;P$9,IF(F59&gt;0,IF(SUMIF(A$18:A59,A59,F$18:F59)-F59&gt;R59,"",MIN(ABS(SUMIF(A$18:A59,A59,F$18:F59)-F59-R59),F59)),IF(SUMIF(A$18:A59,A59,F$18:F59)-F58&gt;R59,"",MIN(ABS(SUMIF(A$18:A59,A59,F$18:F59)-F59-R59),F59))),IF(SUMIF(A$18:A58,A59,F$18:F59)&gt;F59,F59,MIN(MAX(ABS(SUMIF(A$18:A58,A59,F$18:F59)-R59),SUMIF(A$18:A58,A59,F$18:F59)-F59),F59))),""),IF(A59&gt;$I$11,"nach DFZR!","vor DFZR!")))))</f>
        <v/>
      </c>
      <c r="M59" s="74"/>
      <c r="N59" s="75">
        <f t="shared" si="2"/>
        <v>0</v>
      </c>
      <c r="O59" s="68"/>
      <c r="P59" s="69">
        <f t="shared" si="3"/>
        <v>0</v>
      </c>
      <c r="Q59" s="69">
        <f t="shared" si="5"/>
        <v>0</v>
      </c>
      <c r="R59" s="69">
        <f t="shared" si="4"/>
        <v>0</v>
      </c>
      <c r="S59" s="59"/>
    </row>
    <row r="60" spans="1:19" ht="12.75">
      <c r="A60" s="70"/>
      <c r="B60" s="71"/>
      <c r="C60" s="71"/>
      <c r="D60" s="62"/>
      <c r="E60" s="63">
        <f t="shared" si="0"/>
        <v>0</v>
      </c>
      <c r="F60" s="72"/>
      <c r="G60" s="73"/>
      <c r="H60" s="5"/>
      <c r="I60" s="4"/>
      <c r="J60" s="4"/>
      <c r="K60" s="3"/>
      <c r="L60" s="66" t="str">
        <f>IF(OR(G60="",LEN(H60)&lt;$P$10),"",IF(K$86="ja",F60,IF(A60="","",IF(AND(A60&gt;=$I$11,A60&lt;=$K$13),IF(F60&gt;0,IF(SUMIF(A$18:A60,A60,F$18:F60)&gt;P$9,IF(F60&gt;0,IF(SUMIF(A$18:A60,A60,F$18:F60)-F60&gt;R60,"",MIN(ABS(SUMIF(A$18:A60,A60,F$18:F60)-F60-R60),F60)),IF(SUMIF(A$18:A60,A60,F$18:F60)-F59&gt;R60,"",MIN(ABS(SUMIF(A$18:A60,A60,F$18:F60)-F60-R60),F60))),IF(SUMIF(A$18:A59,A60,F$18:F60)&gt;F60,F60,MIN(MAX(ABS(SUMIF(A$18:A59,A60,F$18:F60)-R60),SUMIF(A$18:A59,A60,F$18:F60)-F60),F60))),""),IF(A60&gt;$I$11,"nach DFZR!","vor DFZR!")))))</f>
        <v/>
      </c>
      <c r="M60" s="74"/>
      <c r="N60" s="75">
        <f t="shared" si="2"/>
        <v>0</v>
      </c>
      <c r="O60" s="68"/>
      <c r="P60" s="69">
        <f t="shared" si="3"/>
        <v>0</v>
      </c>
      <c r="Q60" s="69">
        <f t="shared" si="5"/>
        <v>0</v>
      </c>
      <c r="R60" s="69">
        <f t="shared" si="4"/>
        <v>0</v>
      </c>
      <c r="S60" s="59"/>
    </row>
    <row r="61" spans="1:19" ht="12.75">
      <c r="A61" s="70"/>
      <c r="B61" s="71"/>
      <c r="C61" s="71"/>
      <c r="D61" s="62"/>
      <c r="E61" s="63">
        <f t="shared" si="0"/>
        <v>0</v>
      </c>
      <c r="F61" s="72"/>
      <c r="G61" s="73"/>
      <c r="H61" s="5"/>
      <c r="I61" s="4"/>
      <c r="J61" s="4"/>
      <c r="K61" s="3"/>
      <c r="L61" s="66" t="str">
        <f>IF(OR(G61="",LEN(H61)&lt;$P$10),"",IF(K$86="ja",F61,IF(A61="","",IF(AND(A61&gt;=$I$11,A61&lt;=$K$13),IF(F61&gt;0,IF(SUMIF(A$18:A61,A61,F$18:F61)&gt;P$9,IF(F61&gt;0,IF(SUMIF(A$18:A61,A61,F$18:F61)-F61&gt;R61,"",MIN(ABS(SUMIF(A$18:A61,A61,F$18:F61)-F61-R61),F61)),IF(SUMIF(A$18:A61,A61,F$18:F61)-F60&gt;R61,"",MIN(ABS(SUMIF(A$18:A61,A61,F$18:F61)-F61-R61),F61))),IF(SUMIF(A$18:A60,A61,F$18:F61)&gt;F61,F61,MIN(MAX(ABS(SUMIF(A$18:A60,A61,F$18:F61)-R61),SUMIF(A$18:A60,A61,F$18:F61)-F61),F61))),""),IF(A61&gt;$I$11,"nach DFZR!","vor DFZR!")))))</f>
        <v/>
      </c>
      <c r="M61" s="74"/>
      <c r="N61" s="75">
        <f t="shared" si="2"/>
        <v>0</v>
      </c>
      <c r="O61" s="68"/>
      <c r="P61" s="69">
        <f t="shared" si="3"/>
        <v>0</v>
      </c>
      <c r="Q61" s="69">
        <f t="shared" si="5"/>
        <v>0</v>
      </c>
      <c r="R61" s="69">
        <f t="shared" si="4"/>
        <v>0</v>
      </c>
      <c r="S61" s="59"/>
    </row>
    <row r="62" spans="1:19" ht="12.75">
      <c r="A62" s="70"/>
      <c r="B62" s="71"/>
      <c r="C62" s="71"/>
      <c r="D62" s="62"/>
      <c r="E62" s="63">
        <f t="shared" si="0"/>
        <v>0</v>
      </c>
      <c r="F62" s="72"/>
      <c r="G62" s="73"/>
      <c r="H62" s="5"/>
      <c r="I62" s="4"/>
      <c r="J62" s="4"/>
      <c r="K62" s="3"/>
      <c r="L62" s="66" t="str">
        <f>IF(OR(G62="",LEN(H62)&lt;$P$10),"",IF(K$86="ja",F62,IF(A62="","",IF(AND(A62&gt;=$I$11,A62&lt;=$K$13),IF(F62&gt;0,IF(SUMIF(A$18:A62,A62,F$18:F62)&gt;P$9,IF(F62&gt;0,IF(SUMIF(A$18:A62,A62,F$18:F62)-F62&gt;R62,"",MIN(ABS(SUMIF(A$18:A62,A62,F$18:F62)-F62-R62),F62)),IF(SUMIF(A$18:A62,A62,F$18:F62)-F61&gt;R62,"",MIN(ABS(SUMIF(A$18:A62,A62,F$18:F62)-F62-R62),F62))),IF(SUMIF(A$18:A61,A62,F$18:F62)&gt;F62,F62,MIN(MAX(ABS(SUMIF(A$18:A61,A62,F$18:F62)-R62),SUMIF(A$18:A61,A62,F$18:F62)-F62),F62))),""),IF(A62&gt;$I$11,"nach DFZR!","vor DFZR!")))))</f>
        <v/>
      </c>
      <c r="M62" s="74"/>
      <c r="N62" s="75">
        <f t="shared" si="2"/>
        <v>0</v>
      </c>
      <c r="O62" s="68"/>
      <c r="P62" s="69">
        <f t="shared" si="3"/>
        <v>0</v>
      </c>
      <c r="Q62" s="69">
        <f t="shared" si="5"/>
        <v>0</v>
      </c>
      <c r="R62" s="69">
        <f t="shared" si="4"/>
        <v>0</v>
      </c>
      <c r="S62" s="59"/>
    </row>
    <row r="63" spans="1:19" ht="12.75">
      <c r="A63" s="70"/>
      <c r="B63" s="71"/>
      <c r="C63" s="71"/>
      <c r="D63" s="62"/>
      <c r="E63" s="63">
        <f t="shared" si="0"/>
        <v>0</v>
      </c>
      <c r="F63" s="72"/>
      <c r="G63" s="73"/>
      <c r="H63" s="5"/>
      <c r="I63" s="4"/>
      <c r="J63" s="4"/>
      <c r="K63" s="3"/>
      <c r="L63" s="66" t="str">
        <f>IF(OR(G63="",LEN(H63)&lt;$P$10),"",IF(K$86="ja",F63,IF(A63="","",IF(AND(A63&gt;=$I$11,A63&lt;=$K$13),IF(F63&gt;0,IF(SUMIF(A$18:A63,A63,F$18:F63)&gt;P$9,IF(F63&gt;0,IF(SUMIF(A$18:A63,A63,F$18:F63)-F63&gt;R63,"",MIN(ABS(SUMIF(A$18:A63,A63,F$18:F63)-F63-R63),F63)),IF(SUMIF(A$18:A63,A63,F$18:F63)-F62&gt;R63,"",MIN(ABS(SUMIF(A$18:A63,A63,F$18:F63)-F63-R63),F63))),IF(SUMIF(A$18:A62,A63,F$18:F63)&gt;F63,F63,MIN(MAX(ABS(SUMIF(A$18:A62,A63,F$18:F63)-R63),SUMIF(A$18:A62,A63,F$18:F63)-F63),F63))),""),IF(A63&gt;$I$11,"nach DFZR!","vor DFZR!")))))</f>
        <v/>
      </c>
      <c r="M63" s="74"/>
      <c r="N63" s="75">
        <f t="shared" si="2"/>
        <v>0</v>
      </c>
      <c r="O63" s="68"/>
      <c r="P63" s="69">
        <f t="shared" si="3"/>
        <v>0</v>
      </c>
      <c r="Q63" s="69">
        <f t="shared" si="5"/>
        <v>0</v>
      </c>
      <c r="R63" s="69">
        <f t="shared" si="4"/>
        <v>0</v>
      </c>
      <c r="S63" s="59"/>
    </row>
    <row r="64" spans="1:19" ht="12.75">
      <c r="A64" s="70"/>
      <c r="B64" s="71"/>
      <c r="C64" s="71"/>
      <c r="D64" s="62"/>
      <c r="E64" s="63">
        <f t="shared" si="0"/>
        <v>0</v>
      </c>
      <c r="F64" s="72"/>
      <c r="G64" s="73"/>
      <c r="H64" s="5"/>
      <c r="I64" s="4"/>
      <c r="J64" s="4"/>
      <c r="K64" s="3"/>
      <c r="L64" s="66" t="str">
        <f>IF(OR(G64="",LEN(H64)&lt;$P$10),"",IF(K$86="ja",F64,IF(A64="","",IF(AND(A64&gt;=$I$11,A64&lt;=$K$13),IF(F64&gt;0,IF(SUMIF(A$18:A64,A64,F$18:F64)&gt;P$9,IF(F64&gt;0,IF(SUMIF(A$18:A64,A64,F$18:F64)-F64&gt;R64,"",MIN(ABS(SUMIF(A$18:A64,A64,F$18:F64)-F64-R64),F64)),IF(SUMIF(A$18:A64,A64,F$18:F64)-F63&gt;R64,"",MIN(ABS(SUMIF(A$18:A64,A64,F$18:F64)-F64-R64),F64))),IF(SUMIF(A$18:A63,A64,F$18:F64)&gt;F64,F64,MIN(MAX(ABS(SUMIF(A$18:A63,A64,F$18:F64)-R64),SUMIF(A$18:A63,A64,F$18:F64)-F64),F64))),""),IF(A64&gt;$I$11,"nach DFZR!","vor DFZR!")))))</f>
        <v/>
      </c>
      <c r="M64" s="74"/>
      <c r="N64" s="75">
        <f t="shared" si="2"/>
        <v>0</v>
      </c>
      <c r="O64" s="68"/>
      <c r="P64" s="69">
        <f t="shared" si="3"/>
        <v>0</v>
      </c>
      <c r="Q64" s="69">
        <f t="shared" si="5"/>
        <v>0</v>
      </c>
      <c r="R64" s="69">
        <f t="shared" si="4"/>
        <v>0</v>
      </c>
      <c r="S64" s="59"/>
    </row>
    <row r="65" spans="1:19" ht="12.75">
      <c r="A65" s="70"/>
      <c r="B65" s="71"/>
      <c r="C65" s="71"/>
      <c r="D65" s="62"/>
      <c r="E65" s="63">
        <f t="shared" si="0"/>
        <v>0</v>
      </c>
      <c r="F65" s="72"/>
      <c r="G65" s="73"/>
      <c r="H65" s="5"/>
      <c r="I65" s="4"/>
      <c r="J65" s="4"/>
      <c r="K65" s="3"/>
      <c r="L65" s="66" t="str">
        <f>IF(OR(G65="",LEN(H65)&lt;$P$10),"",IF(K$86="ja",F65,IF(A65="","",IF(AND(A65&gt;=$I$11,A65&lt;=$K$13),IF(F65&gt;0,IF(SUMIF(A$18:A65,A65,F$18:F65)&gt;P$9,IF(F65&gt;0,IF(SUMIF(A$18:A65,A65,F$18:F65)-F65&gt;R65,"",MIN(ABS(SUMIF(A$18:A65,A65,F$18:F65)-F65-R65),F65)),IF(SUMIF(A$18:A65,A65,F$18:F65)-F64&gt;R65,"",MIN(ABS(SUMIF(A$18:A65,A65,F$18:F65)-F65-R65),F65))),IF(SUMIF(A$18:A64,A65,F$18:F65)&gt;F65,F65,MIN(MAX(ABS(SUMIF(A$18:A64,A65,F$18:F65)-R65),SUMIF(A$18:A64,A65,F$18:F65)-F65),F65))),""),IF(A65&gt;$I$11,"nach DFZR!","vor DFZR!")))))</f>
        <v/>
      </c>
      <c r="M65" s="74"/>
      <c r="N65" s="75">
        <f t="shared" si="2"/>
        <v>0</v>
      </c>
      <c r="O65" s="68"/>
      <c r="P65" s="69">
        <f t="shared" si="3"/>
        <v>0</v>
      </c>
      <c r="Q65" s="69">
        <f t="shared" si="5"/>
        <v>0</v>
      </c>
      <c r="R65" s="69">
        <f t="shared" si="4"/>
        <v>0</v>
      </c>
      <c r="S65" s="59"/>
    </row>
    <row r="66" spans="1:19" ht="12.75">
      <c r="A66" s="70"/>
      <c r="B66" s="71"/>
      <c r="C66" s="71"/>
      <c r="D66" s="62"/>
      <c r="E66" s="63">
        <f t="shared" si="0"/>
        <v>0</v>
      </c>
      <c r="F66" s="72"/>
      <c r="G66" s="73"/>
      <c r="H66" s="5"/>
      <c r="I66" s="4"/>
      <c r="J66" s="4"/>
      <c r="K66" s="3"/>
      <c r="L66" s="66" t="str">
        <f>IF(OR(G66="",LEN(H66)&lt;$P$10),"",IF(K$86="ja",F66,IF(A66="","",IF(AND(A66&gt;=$I$11,A66&lt;=$K$13),IF(F66&gt;0,IF(SUMIF(A$18:A66,A66,F$18:F66)&gt;P$9,IF(F66&gt;0,IF(SUMIF(A$18:A66,A66,F$18:F66)-F66&gt;R66,"",MIN(ABS(SUMIF(A$18:A66,A66,F$18:F66)-F66-R66),F66)),IF(SUMIF(A$18:A66,A66,F$18:F66)-F65&gt;R66,"",MIN(ABS(SUMIF(A$18:A66,A66,F$18:F66)-F66-R66),F66))),IF(SUMIF(A$18:A65,A66,F$18:F66)&gt;F66,F66,MIN(MAX(ABS(SUMIF(A$18:A65,A66,F$18:F66)-R66),SUMIF(A$18:A65,A66,F$18:F66)-F66),F66))),""),IF(A66&gt;$I$11,"nach DFZR!","vor DFZR!")))))</f>
        <v/>
      </c>
      <c r="M66" s="74"/>
      <c r="N66" s="75">
        <f t="shared" si="2"/>
        <v>0</v>
      </c>
      <c r="O66" s="68"/>
      <c r="P66" s="69">
        <f t="shared" si="3"/>
        <v>0</v>
      </c>
      <c r="Q66" s="69">
        <f t="shared" si="5"/>
        <v>0</v>
      </c>
      <c r="R66" s="69">
        <f t="shared" si="4"/>
        <v>0</v>
      </c>
      <c r="S66" s="59"/>
    </row>
    <row r="67" spans="1:19" ht="12.75">
      <c r="A67" s="70"/>
      <c r="B67" s="71"/>
      <c r="C67" s="71"/>
      <c r="D67" s="62"/>
      <c r="E67" s="63">
        <f t="shared" si="0"/>
        <v>0</v>
      </c>
      <c r="F67" s="72"/>
      <c r="G67" s="73"/>
      <c r="H67" s="5"/>
      <c r="I67" s="4"/>
      <c r="J67" s="4"/>
      <c r="K67" s="3"/>
      <c r="L67" s="66" t="str">
        <f>IF(OR(G67="",LEN(H67)&lt;$P$10),"",IF(K$86="ja",F67,IF(A67="","",IF(AND(A67&gt;=$I$11,A67&lt;=$K$13),IF(F67&gt;0,IF(SUMIF(A$18:A67,A67,F$18:F67)&gt;P$9,IF(F67&gt;0,IF(SUMIF(A$18:A67,A67,F$18:F67)-F67&gt;R67,"",MIN(ABS(SUMIF(A$18:A67,A67,F$18:F67)-F67-R67),F67)),IF(SUMIF(A$18:A67,A67,F$18:F67)-F66&gt;R67,"",MIN(ABS(SUMIF(A$18:A67,A67,F$18:F67)-F67-R67),F67))),IF(SUMIF(A$18:A66,A67,F$18:F67)&gt;F67,F67,MIN(MAX(ABS(SUMIF(A$18:A66,A67,F$18:F67)-R67),SUMIF(A$18:A66,A67,F$18:F67)-F67),F67))),""),IF(A67&gt;$I$11,"nach DFZR!","vor DFZR!")))))</f>
        <v/>
      </c>
      <c r="M67" s="74"/>
      <c r="N67" s="75">
        <f t="shared" si="2"/>
        <v>0</v>
      </c>
      <c r="O67" s="68"/>
      <c r="P67" s="69">
        <f t="shared" si="3"/>
        <v>0</v>
      </c>
      <c r="Q67" s="69">
        <f t="shared" si="5"/>
        <v>0</v>
      </c>
      <c r="R67" s="69">
        <f t="shared" si="4"/>
        <v>0</v>
      </c>
      <c r="S67" s="59"/>
    </row>
    <row r="68" spans="1:19" ht="12.75">
      <c r="A68" s="70"/>
      <c r="B68" s="71"/>
      <c r="C68" s="71"/>
      <c r="D68" s="62"/>
      <c r="E68" s="63">
        <f t="shared" si="0"/>
        <v>0</v>
      </c>
      <c r="F68" s="72"/>
      <c r="G68" s="73"/>
      <c r="H68" s="5"/>
      <c r="I68" s="4"/>
      <c r="J68" s="4"/>
      <c r="K68" s="3"/>
      <c r="L68" s="66" t="str">
        <f>IF(OR(G68="",LEN(H68)&lt;$P$10),"",IF(K$86="ja",F68,IF(A68="","",IF(AND(A68&gt;=$I$11,A68&lt;=$K$13),IF(F68&gt;0,IF(SUMIF(A$18:A68,A68,F$18:F68)&gt;P$9,IF(F68&gt;0,IF(SUMIF(A$18:A68,A68,F$18:F68)-F68&gt;R68,"",MIN(ABS(SUMIF(A$18:A68,A68,F$18:F68)-F68-R68),F68)),IF(SUMIF(A$18:A68,A68,F$18:F68)-F67&gt;R68,"",MIN(ABS(SUMIF(A$18:A68,A68,F$18:F68)-F68-R68),F68))),IF(SUMIF(A$18:A67,A68,F$18:F68)&gt;F68,F68,MIN(MAX(ABS(SUMIF(A$18:A67,A68,F$18:F68)-R68),SUMIF(A$18:A67,A68,F$18:F68)-F68),F68))),""),IF(A68&gt;$I$11,"nach DFZR!","vor DFZR!")))))</f>
        <v/>
      </c>
      <c r="M68" s="74"/>
      <c r="N68" s="75">
        <f t="shared" si="2"/>
        <v>0</v>
      </c>
      <c r="O68" s="68"/>
      <c r="P68" s="69">
        <f t="shared" si="3"/>
        <v>0</v>
      </c>
      <c r="Q68" s="69">
        <f t="shared" si="5"/>
        <v>0</v>
      </c>
      <c r="R68" s="69">
        <f t="shared" si="4"/>
        <v>0</v>
      </c>
      <c r="S68" s="59"/>
    </row>
    <row r="69" spans="1:19" ht="12.75">
      <c r="A69" s="70"/>
      <c r="B69" s="71"/>
      <c r="C69" s="71"/>
      <c r="D69" s="62"/>
      <c r="E69" s="63">
        <f t="shared" si="0"/>
        <v>0</v>
      </c>
      <c r="F69" s="72"/>
      <c r="G69" s="73"/>
      <c r="H69" s="5"/>
      <c r="I69" s="4"/>
      <c r="J69" s="4"/>
      <c r="K69" s="3"/>
      <c r="L69" s="66" t="str">
        <f>IF(OR(G69="",LEN(H69)&lt;$P$10),"",IF(K$86="ja",F69,IF(A69="","",IF(AND(A69&gt;=$I$11,A69&lt;=$K$13),IF(F69&gt;0,IF(SUMIF(A$18:A69,A69,F$18:F69)&gt;P$9,IF(F69&gt;0,IF(SUMIF(A$18:A69,A69,F$18:F69)-F69&gt;R69,"",MIN(ABS(SUMIF(A$18:A69,A69,F$18:F69)-F69-R69),F69)),IF(SUMIF(A$18:A69,A69,F$18:F69)-F68&gt;R69,"",MIN(ABS(SUMIF(A$18:A69,A69,F$18:F69)-F69-R69),F69))),IF(SUMIF(A$18:A68,A69,F$18:F69)&gt;F69,F69,MIN(MAX(ABS(SUMIF(A$18:A68,A69,F$18:F69)-R69),SUMIF(A$18:A68,A69,F$18:F69)-F69),F69))),""),IF(A69&gt;$I$11,"nach DFZR!","vor DFZR!")))))</f>
        <v/>
      </c>
      <c r="M69" s="74"/>
      <c r="N69" s="75">
        <f t="shared" si="2"/>
        <v>0</v>
      </c>
      <c r="O69" s="68"/>
      <c r="P69" s="69">
        <f t="shared" si="3"/>
        <v>0</v>
      </c>
      <c r="Q69" s="69">
        <f t="shared" si="5"/>
        <v>0</v>
      </c>
      <c r="R69" s="69">
        <f t="shared" si="4"/>
        <v>0</v>
      </c>
      <c r="S69" s="59"/>
    </row>
    <row r="70" spans="1:19" ht="12.75">
      <c r="A70" s="70"/>
      <c r="B70" s="71"/>
      <c r="C70" s="71"/>
      <c r="D70" s="62"/>
      <c r="E70" s="63">
        <f t="shared" si="0"/>
        <v>0</v>
      </c>
      <c r="F70" s="72"/>
      <c r="G70" s="73"/>
      <c r="H70" s="5"/>
      <c r="I70" s="4"/>
      <c r="J70" s="4"/>
      <c r="K70" s="3"/>
      <c r="L70" s="66" t="str">
        <f>IF(OR(G70="",LEN(H70)&lt;$P$10),"",IF(K$86="ja",F70,IF(A70="","",IF(AND(A70&gt;=$I$11,A70&lt;=$K$13),IF(F70&gt;0,IF(SUMIF(A$18:A70,A70,F$18:F70)&gt;P$9,IF(F70&gt;0,IF(SUMIF(A$18:A70,A70,F$18:F70)-F70&gt;R70,"",MIN(ABS(SUMIF(A$18:A70,A70,F$18:F70)-F70-R70),F70)),IF(SUMIF(A$18:A70,A70,F$18:F70)-F69&gt;R70,"",MIN(ABS(SUMIF(A$18:A70,A70,F$18:F70)-F70-R70),F70))),IF(SUMIF(A$18:A69,A70,F$18:F70)&gt;F70,F70,MIN(MAX(ABS(SUMIF(A$18:A69,A70,F$18:F70)-R70),SUMIF(A$18:A69,A70,F$18:F70)-F70),F70))),""),IF(A70&gt;$I$11,"nach DFZR!","vor DFZR!")))))</f>
        <v/>
      </c>
      <c r="M70" s="74"/>
      <c r="N70" s="75">
        <f t="shared" si="2"/>
        <v>0</v>
      </c>
      <c r="O70" s="68"/>
      <c r="P70" s="69">
        <f t="shared" si="3"/>
        <v>0</v>
      </c>
      <c r="Q70" s="69">
        <f t="shared" si="5"/>
        <v>0</v>
      </c>
      <c r="R70" s="69">
        <f t="shared" si="4"/>
        <v>0</v>
      </c>
      <c r="S70" s="59"/>
    </row>
    <row r="71" spans="1:19" ht="12.75">
      <c r="A71" s="70"/>
      <c r="B71" s="71"/>
      <c r="C71" s="71"/>
      <c r="D71" s="62"/>
      <c r="E71" s="63">
        <f t="shared" si="0"/>
        <v>0</v>
      </c>
      <c r="F71" s="72"/>
      <c r="G71" s="73"/>
      <c r="H71" s="5"/>
      <c r="I71" s="4"/>
      <c r="J71" s="4"/>
      <c r="K71" s="3"/>
      <c r="L71" s="66" t="str">
        <f>IF(OR(G71="",LEN(H71)&lt;$P$10),"",IF(K$86="ja",F71,IF(A71="","",IF(AND(A71&gt;=$I$11,A71&lt;=$K$13),IF(F71&gt;0,IF(SUMIF(A$18:A71,A71,F$18:F71)&gt;P$9,IF(F71&gt;0,IF(SUMIF(A$18:A71,A71,F$18:F71)-F71&gt;R71,"",MIN(ABS(SUMIF(A$18:A71,A71,F$18:F71)-F71-R71),F71)),IF(SUMIF(A$18:A71,A71,F$18:F71)-F70&gt;R71,"",MIN(ABS(SUMIF(A$18:A71,A71,F$18:F71)-F71-R71),F71))),IF(SUMIF(A$18:A70,A71,F$18:F71)&gt;F71,F71,MIN(MAX(ABS(SUMIF(A$18:A70,A71,F$18:F71)-R71),SUMIF(A$18:A70,A71,F$18:F71)-F71),F71))),""),IF(A71&gt;$I$11,"nach DFZR!","vor DFZR!")))))</f>
        <v/>
      </c>
      <c r="M71" s="74"/>
      <c r="N71" s="75">
        <f t="shared" si="2"/>
        <v>0</v>
      </c>
      <c r="O71" s="68"/>
      <c r="P71" s="69">
        <f t="shared" si="3"/>
        <v>0</v>
      </c>
      <c r="Q71" s="69">
        <f t="shared" si="5"/>
        <v>0</v>
      </c>
      <c r="R71" s="69">
        <f t="shared" si="4"/>
        <v>0</v>
      </c>
      <c r="S71" s="59"/>
    </row>
    <row r="72" spans="1:19" ht="12.75">
      <c r="A72" s="70"/>
      <c r="B72" s="71"/>
      <c r="C72" s="71"/>
      <c r="D72" s="62"/>
      <c r="E72" s="63">
        <f t="shared" si="0"/>
        <v>0</v>
      </c>
      <c r="F72" s="72"/>
      <c r="G72" s="73"/>
      <c r="H72" s="5"/>
      <c r="I72" s="4"/>
      <c r="J72" s="4"/>
      <c r="K72" s="3"/>
      <c r="L72" s="66" t="str">
        <f>IF(OR(G72="",LEN(H72)&lt;$P$10),"",IF(K$86="ja",F72,IF(A72="","",IF(AND(A72&gt;=$I$11,A72&lt;=$K$13),IF(F72&gt;0,IF(SUMIF(A$18:A72,A72,F$18:F72)&gt;P$9,IF(F72&gt;0,IF(SUMIF(A$18:A72,A72,F$18:F72)-F72&gt;R72,"",MIN(ABS(SUMIF(A$18:A72,A72,F$18:F72)-F72-R72),F72)),IF(SUMIF(A$18:A72,A72,F$18:F72)-F71&gt;R72,"",MIN(ABS(SUMIF(A$18:A72,A72,F$18:F72)-F72-R72),F72))),IF(SUMIF(A$18:A71,A72,F$18:F72)&gt;F72,F72,MIN(MAX(ABS(SUMIF(A$18:A71,A72,F$18:F72)-R72),SUMIF(A$18:A71,A72,F$18:F72)-F72),F72))),""),IF(A72&gt;$I$11,"nach DFZR!","vor DFZR!")))))</f>
        <v/>
      </c>
      <c r="M72" s="74"/>
      <c r="N72" s="75">
        <f t="shared" si="2"/>
        <v>0</v>
      </c>
      <c r="O72" s="68"/>
      <c r="P72" s="69">
        <f t="shared" si="3"/>
        <v>0</v>
      </c>
      <c r="Q72" s="69">
        <f t="shared" si="5"/>
        <v>0</v>
      </c>
      <c r="R72" s="69">
        <f t="shared" si="4"/>
        <v>0</v>
      </c>
      <c r="S72" s="59"/>
    </row>
    <row r="73" spans="1:19" ht="12.75">
      <c r="A73" s="70"/>
      <c r="B73" s="71"/>
      <c r="C73" s="71"/>
      <c r="D73" s="62"/>
      <c r="E73" s="63">
        <f t="shared" si="0"/>
        <v>0</v>
      </c>
      <c r="F73" s="72"/>
      <c r="G73" s="73"/>
      <c r="H73" s="5"/>
      <c r="I73" s="4"/>
      <c r="J73" s="4"/>
      <c r="K73" s="3"/>
      <c r="L73" s="66" t="str">
        <f>IF(OR(G73="",LEN(H73)&lt;$P$10),"",IF(K$86="ja",F73,IF(A73="","",IF(AND(A73&gt;=$I$11,A73&lt;=$K$13),IF(F73&gt;0,IF(SUMIF(A$18:A73,A73,F$18:F73)&gt;P$9,IF(F73&gt;0,IF(SUMIF(A$18:A73,A73,F$18:F73)-F73&gt;R73,"",MIN(ABS(SUMIF(A$18:A73,A73,F$18:F73)-F73-R73),F73)),IF(SUMIF(A$18:A73,A73,F$18:F73)-F72&gt;R73,"",MIN(ABS(SUMIF(A$18:A73,A73,F$18:F73)-F73-R73),F73))),IF(SUMIF(A$18:A72,A73,F$18:F73)&gt;F73,F73,MIN(MAX(ABS(SUMIF(A$18:A72,A73,F$18:F73)-R73),SUMIF(A$18:A72,A73,F$18:F73)-F73),F73))),""),IF(A73&gt;$I$11,"nach DFZR!","vor DFZR!")))))</f>
        <v/>
      </c>
      <c r="M73" s="74"/>
      <c r="N73" s="75">
        <f t="shared" si="2"/>
        <v>0</v>
      </c>
      <c r="O73" s="68"/>
      <c r="P73" s="69">
        <f t="shared" si="3"/>
        <v>0</v>
      </c>
      <c r="Q73" s="69">
        <f t="shared" si="5"/>
        <v>0</v>
      </c>
      <c r="R73" s="69">
        <f t="shared" si="4"/>
        <v>0</v>
      </c>
      <c r="S73" s="59"/>
    </row>
    <row r="74" spans="1:19" ht="12.75">
      <c r="A74" s="70"/>
      <c r="B74" s="71"/>
      <c r="C74" s="71"/>
      <c r="D74" s="62"/>
      <c r="E74" s="63">
        <f t="shared" si="0"/>
        <v>0</v>
      </c>
      <c r="F74" s="72"/>
      <c r="G74" s="73"/>
      <c r="H74" s="5"/>
      <c r="I74" s="4"/>
      <c r="J74" s="4"/>
      <c r="K74" s="3"/>
      <c r="L74" s="66" t="str">
        <f>IF(OR(G74="",LEN(H74)&lt;$P$10),"",IF(K$86="ja",F74,IF(A74="","",IF(AND(A74&gt;=$I$11,A74&lt;=$K$13),IF(F74&gt;0,IF(SUMIF(A$18:A74,A74,F$18:F74)&gt;P$9,IF(F74&gt;0,IF(SUMIF(A$18:A74,A74,F$18:F74)-F74&gt;R74,"",MIN(ABS(SUMIF(A$18:A74,A74,F$18:F74)-F74-R74),F74)),IF(SUMIF(A$18:A74,A74,F$18:F74)-F73&gt;R74,"",MIN(ABS(SUMIF(A$18:A74,A74,F$18:F74)-F74-R74),F74))),IF(SUMIF(A$18:A73,A74,F$18:F74)&gt;F74,F74,MIN(MAX(ABS(SUMIF(A$18:A73,A74,F$18:F74)-R74),SUMIF(A$18:A73,A74,F$18:F74)-F74),F74))),""),IF(A74&gt;$I$11,"nach DFZR!","vor DFZR!")))))</f>
        <v/>
      </c>
      <c r="M74" s="74"/>
      <c r="N74" s="75">
        <f t="shared" si="2"/>
        <v>0</v>
      </c>
      <c r="O74" s="68"/>
      <c r="P74" s="69">
        <f t="shared" si="3"/>
        <v>0</v>
      </c>
      <c r="Q74" s="69">
        <f t="shared" si="5"/>
        <v>0</v>
      </c>
      <c r="R74" s="69">
        <f t="shared" si="4"/>
        <v>0</v>
      </c>
      <c r="S74" s="59"/>
    </row>
    <row r="75" spans="1:19" ht="12.75">
      <c r="A75" s="70"/>
      <c r="B75" s="71"/>
      <c r="C75" s="71"/>
      <c r="D75" s="62"/>
      <c r="E75" s="63">
        <f t="shared" si="0"/>
        <v>0</v>
      </c>
      <c r="F75" s="72"/>
      <c r="G75" s="73"/>
      <c r="H75" s="5"/>
      <c r="I75" s="4"/>
      <c r="J75" s="4"/>
      <c r="K75" s="3"/>
      <c r="L75" s="66" t="str">
        <f>IF(OR(G75="",LEN(H75)&lt;$P$10),"",IF(K$86="ja",F75,IF(A75="","",IF(AND(A75&gt;=$I$11,A75&lt;=$K$13),IF(F75&gt;0,IF(SUMIF(A$18:A75,A75,F$18:F75)&gt;P$9,IF(F75&gt;0,IF(SUMIF(A$18:A75,A75,F$18:F75)-F75&gt;R75,"",MIN(ABS(SUMIF(A$18:A75,A75,F$18:F75)-F75-R75),F75)),IF(SUMIF(A$18:A75,A75,F$18:F75)-F74&gt;R75,"",MIN(ABS(SUMIF(A$18:A75,A75,F$18:F75)-F75-R75),F75))),IF(SUMIF(A$18:A74,A75,F$18:F75)&gt;F75,F75,MIN(MAX(ABS(SUMIF(A$18:A74,A75,F$18:F75)-R75),SUMIF(A$18:A74,A75,F$18:F75)-F75),F75))),""),IF(A75&gt;$I$11,"nach DFZR!","vor DFZR!")))))</f>
        <v/>
      </c>
      <c r="M75" s="74"/>
      <c r="N75" s="75">
        <f t="shared" si="2"/>
        <v>0</v>
      </c>
      <c r="O75" s="68"/>
      <c r="P75" s="69">
        <f t="shared" si="3"/>
        <v>0</v>
      </c>
      <c r="Q75" s="69">
        <f t="shared" si="5"/>
        <v>0</v>
      </c>
      <c r="R75" s="69">
        <f t="shared" si="4"/>
        <v>0</v>
      </c>
      <c r="S75" s="59"/>
    </row>
    <row r="76" spans="1:19" ht="12.75">
      <c r="A76" s="70"/>
      <c r="B76" s="71"/>
      <c r="C76" s="71"/>
      <c r="D76" s="62"/>
      <c r="E76" s="63">
        <f t="shared" si="0"/>
        <v>0</v>
      </c>
      <c r="F76" s="72"/>
      <c r="G76" s="73"/>
      <c r="H76" s="5"/>
      <c r="I76" s="4"/>
      <c r="J76" s="4"/>
      <c r="K76" s="3"/>
      <c r="L76" s="66" t="str">
        <f>IF(OR(G76="",LEN(H76)&lt;$P$10),"",IF(K$86="ja",F76,IF(A76="","",IF(AND(A76&gt;=$I$11,A76&lt;=$K$13),IF(F76&gt;0,IF(SUMIF(A$18:A76,A76,F$18:F76)&gt;P$9,IF(F76&gt;0,IF(SUMIF(A$18:A76,A76,F$18:F76)-F76&gt;R76,"",MIN(ABS(SUMIF(A$18:A76,A76,F$18:F76)-F76-R76),F76)),IF(SUMIF(A$18:A76,A76,F$18:F76)-F75&gt;R76,"",MIN(ABS(SUMIF(A$18:A76,A76,F$18:F76)-F76-R76),F76))),IF(SUMIF(A$18:A75,A76,F$18:F76)&gt;F76,F76,MIN(MAX(ABS(SUMIF(A$18:A75,A76,F$18:F76)-R76),SUMIF(A$18:A75,A76,F$18:F76)-F76),F76))),""),IF(A76&gt;$I$11,"nach DFZR!","vor DFZR!")))))</f>
        <v/>
      </c>
      <c r="M76" s="74"/>
      <c r="N76" s="75">
        <f t="shared" si="2"/>
        <v>0</v>
      </c>
      <c r="O76" s="68"/>
      <c r="P76" s="69">
        <f t="shared" si="3"/>
        <v>0</v>
      </c>
      <c r="Q76" s="69">
        <f t="shared" si="5"/>
        <v>0</v>
      </c>
      <c r="R76" s="69">
        <f t="shared" si="4"/>
        <v>0</v>
      </c>
      <c r="S76" s="59"/>
    </row>
    <row r="77" spans="1:19" ht="12.75">
      <c r="A77" s="70"/>
      <c r="B77" s="71"/>
      <c r="C77" s="71"/>
      <c r="D77" s="62"/>
      <c r="E77" s="63">
        <f t="shared" si="0"/>
        <v>0</v>
      </c>
      <c r="F77" s="72"/>
      <c r="G77" s="73"/>
      <c r="H77" s="5"/>
      <c r="I77" s="4"/>
      <c r="J77" s="4"/>
      <c r="K77" s="3"/>
      <c r="L77" s="66" t="str">
        <f>IF(OR(G77="",LEN(H77)&lt;$P$10),"",IF(K$86="ja",F77,IF(A77="","",IF(AND(A77&gt;=$I$11,A77&lt;=$K$13),IF(F77&gt;0,IF(SUMIF(A$18:A77,A77,F$18:F77)&gt;P$9,IF(F77&gt;0,IF(SUMIF(A$18:A77,A77,F$18:F77)-F77&gt;R77,"",MIN(ABS(SUMIF(A$18:A77,A77,F$18:F77)-F77-R77),F77)),IF(SUMIF(A$18:A77,A77,F$18:F77)-F76&gt;R77,"",MIN(ABS(SUMIF(A$18:A77,A77,F$18:F77)-F77-R77),F77))),IF(SUMIF(A$18:A76,A77,F$18:F77)&gt;F77,F77,MIN(MAX(ABS(SUMIF(A$18:A76,A77,F$18:F77)-R77),SUMIF(A$18:A76,A77,F$18:F77)-F77),F77))),""),IF(A77&gt;$I$11,"nach DFZR!","vor DFZR!")))))</f>
        <v/>
      </c>
      <c r="M77" s="74"/>
      <c r="N77" s="75">
        <f t="shared" si="2"/>
        <v>0</v>
      </c>
      <c r="O77" s="68"/>
      <c r="P77" s="69">
        <f t="shared" si="3"/>
        <v>0</v>
      </c>
      <c r="Q77" s="69">
        <f t="shared" si="5"/>
        <v>0</v>
      </c>
      <c r="R77" s="69">
        <f t="shared" si="4"/>
        <v>0</v>
      </c>
      <c r="S77" s="59"/>
    </row>
    <row r="78" spans="1:19" ht="12.75">
      <c r="A78" s="70"/>
      <c r="B78" s="71"/>
      <c r="C78" s="71"/>
      <c r="D78" s="62"/>
      <c r="E78" s="63">
        <f t="shared" si="0"/>
        <v>0</v>
      </c>
      <c r="F78" s="72"/>
      <c r="G78" s="73"/>
      <c r="H78" s="5"/>
      <c r="I78" s="4"/>
      <c r="J78" s="4"/>
      <c r="K78" s="3"/>
      <c r="L78" s="66" t="str">
        <f>IF(OR(G78="",LEN(H78)&lt;$P$10),"",IF(K$86="ja",F78,IF(A78="","",IF(AND(A78&gt;=$I$11,A78&lt;=$K$13),IF(F78&gt;0,IF(SUMIF(A$18:A78,A78,F$18:F78)&gt;P$9,IF(F78&gt;0,IF(SUMIF(A$18:A78,A78,F$18:F78)-F78&gt;R78,"",MIN(ABS(SUMIF(A$18:A78,A78,F$18:F78)-F78-R78),F78)),IF(SUMIF(A$18:A78,A78,F$18:F78)-F77&gt;R78,"",MIN(ABS(SUMIF(A$18:A78,A78,F$18:F78)-F78-R78),F78))),IF(SUMIF(A$18:A77,A78,F$18:F78)&gt;F78,F78,MIN(MAX(ABS(SUMIF(A$18:A77,A78,F$18:F78)-R78),SUMIF(A$18:A77,A78,F$18:F78)-F78),F78))),""),IF(A78&gt;$I$11,"nach DFZR!","vor DFZR!")))))</f>
        <v/>
      </c>
      <c r="M78" s="74"/>
      <c r="N78" s="75">
        <f t="shared" si="2"/>
        <v>0</v>
      </c>
      <c r="O78" s="68"/>
      <c r="P78" s="69">
        <f t="shared" si="3"/>
        <v>0</v>
      </c>
      <c r="Q78" s="69">
        <f t="shared" si="5"/>
        <v>0</v>
      </c>
      <c r="R78" s="69">
        <f t="shared" si="4"/>
        <v>0</v>
      </c>
      <c r="S78" s="59"/>
    </row>
    <row r="79" spans="1:19" ht="12.75">
      <c r="A79" s="70"/>
      <c r="B79" s="71"/>
      <c r="C79" s="71"/>
      <c r="D79" s="62"/>
      <c r="E79" s="63">
        <f t="shared" si="0"/>
        <v>0</v>
      </c>
      <c r="F79" s="72"/>
      <c r="G79" s="73"/>
      <c r="H79" s="5"/>
      <c r="I79" s="4"/>
      <c r="J79" s="4"/>
      <c r="K79" s="3"/>
      <c r="L79" s="66" t="str">
        <f>IF(OR(G79="",LEN(H79)&lt;$P$10),"",IF(K$86="ja",F79,IF(A79="","",IF(AND(A79&gt;=$I$11,A79&lt;=$K$13),IF(F79&gt;0,IF(SUMIF(A$18:A79,A79,F$18:F79)&gt;P$9,IF(F79&gt;0,IF(SUMIF(A$18:A79,A79,F$18:F79)-F79&gt;R79,"",MIN(ABS(SUMIF(A$18:A79,A79,F$18:F79)-F79-R79),F79)),IF(SUMIF(A$18:A79,A79,F$18:F79)-F78&gt;R79,"",MIN(ABS(SUMIF(A$18:A79,A79,F$18:F79)-F79-R79),F79))),IF(SUMIF(A$18:A78,A79,F$18:F79)&gt;F79,F79,MIN(MAX(ABS(SUMIF(A$18:A78,A79,F$18:F79)-R79),SUMIF(A$18:A78,A79,F$18:F79)-F79),F79))),""),IF(A79&gt;$I$11,"nach DFZR!","vor DFZR!")))))</f>
        <v/>
      </c>
      <c r="M79" s="74"/>
      <c r="N79" s="75">
        <f t="shared" si="2"/>
        <v>0</v>
      </c>
      <c r="O79" s="68"/>
      <c r="P79" s="69">
        <f t="shared" si="3"/>
        <v>0</v>
      </c>
      <c r="Q79" s="69">
        <f t="shared" si="5"/>
        <v>0</v>
      </c>
      <c r="R79" s="69">
        <f t="shared" si="4"/>
        <v>0</v>
      </c>
      <c r="S79" s="59"/>
    </row>
    <row r="80" spans="1:19" ht="12.75">
      <c r="A80" s="70"/>
      <c r="B80" s="71"/>
      <c r="C80" s="71"/>
      <c r="D80" s="62"/>
      <c r="E80" s="63">
        <f t="shared" si="0"/>
        <v>0</v>
      </c>
      <c r="F80" s="72"/>
      <c r="G80" s="73"/>
      <c r="H80" s="5"/>
      <c r="I80" s="4"/>
      <c r="J80" s="4"/>
      <c r="K80" s="3"/>
      <c r="L80" s="66" t="str">
        <f>IF(OR(G80="",LEN(H80)&lt;$P$10),"",IF(K$86="ja",F80,IF(A80="","",IF(AND(A80&gt;=$I$11,A80&lt;=$K$13),IF(F80&gt;0,IF(SUMIF(A$18:A80,A80,F$18:F80)&gt;P$9,IF(F80&gt;0,IF(SUMIF(A$18:A80,A80,F$18:F80)-F80&gt;R80,"",MIN(ABS(SUMIF(A$18:A80,A80,F$18:F80)-F80-R80),F80)),IF(SUMIF(A$18:A80,A80,F$18:F80)-F79&gt;R80,"",MIN(ABS(SUMIF(A$18:A80,A80,F$18:F80)-F80-R80),F80))),IF(SUMIF(A$18:A79,A80,F$18:F80)&gt;F80,F80,MIN(MAX(ABS(SUMIF(A$18:A79,A80,F$18:F80)-R80),SUMIF(A$18:A79,A80,F$18:F80)-F80),F80))),""),IF(A80&gt;$I$11,"nach DFZR!","vor DFZR!")))))</f>
        <v/>
      </c>
      <c r="M80" s="74"/>
      <c r="N80" s="75">
        <f t="shared" si="2"/>
        <v>0</v>
      </c>
      <c r="O80" s="68"/>
      <c r="P80" s="69">
        <f t="shared" si="3"/>
        <v>0</v>
      </c>
      <c r="Q80" s="69">
        <f t="shared" si="5"/>
        <v>0</v>
      </c>
      <c r="R80" s="69">
        <f t="shared" si="4"/>
        <v>0</v>
      </c>
      <c r="S80" s="59"/>
    </row>
    <row r="81" spans="1:19" ht="12.75" customHeight="1" thickBot="1">
      <c r="A81" s="76"/>
      <c r="B81" s="77"/>
      <c r="C81" s="77"/>
      <c r="D81" s="110" t="s">
        <v>19</v>
      </c>
      <c r="E81" s="111">
        <f>SUM(E18:E80)</f>
        <v>0</v>
      </c>
      <c r="F81" s="111">
        <f>SUM(F18:F80)</f>
        <v>0</v>
      </c>
      <c r="G81" s="110"/>
      <c r="H81" s="110"/>
      <c r="I81" s="110"/>
      <c r="J81" s="110"/>
      <c r="K81" s="112"/>
      <c r="L81" s="113">
        <f>SUM(L18:L80)</f>
        <v>0</v>
      </c>
      <c r="M81" s="114">
        <f>SUM(M18:M80)</f>
        <v>0</v>
      </c>
      <c r="N81" s="115">
        <f>SUM(N18:N80)</f>
        <v>0</v>
      </c>
      <c r="O81" s="242" t="s">
        <v>20</v>
      </c>
      <c r="P81" s="59"/>
      <c r="Q81" s="59"/>
      <c r="R81" s="59"/>
      <c r="S81" s="59"/>
    </row>
    <row r="82" spans="1:15" ht="14.25" thickTop="1" thickBot="1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80"/>
      <c r="L82" s="78"/>
      <c r="M82" s="79"/>
      <c r="N82" s="79"/>
      <c r="O82" s="243"/>
    </row>
    <row r="83" spans="1:14" ht="12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 ht="14.25" customHeight="1">
      <c r="A84" s="81" t="s">
        <v>47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6" ht="14.25" customHeight="1">
      <c r="A85" s="244" t="s">
        <v>21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"/>
      <c r="M85" s="24"/>
      <c r="N85" s="24"/>
      <c r="P85" s="82"/>
    </row>
    <row r="86" spans="1:16" ht="12.75">
      <c r="A86" s="24"/>
      <c r="B86" s="83"/>
      <c r="C86" s="83"/>
      <c r="D86" s="84"/>
      <c r="E86" s="84"/>
      <c r="F86" s="84"/>
      <c r="G86" s="24"/>
      <c r="H86" s="49"/>
      <c r="I86" s="84"/>
      <c r="J86" s="40" t="str">
        <f>"MitarbeiterIn von Kürzung auf maximal "&amp;$P$6&amp;",00 anrechenbare Projektstunden/Tag ausgenommen (Ja/Nein):"</f>
        <v>MitarbeiterIn von Kürzung auf maximal 12,00 anrechenbare Projektstunden/Tag ausgenommen (Ja/Nein):</v>
      </c>
      <c r="K86" s="85"/>
      <c r="L86" s="24"/>
      <c r="M86" s="24"/>
      <c r="N86" s="24"/>
      <c r="P86" s="82"/>
    </row>
    <row r="87" spans="1:16" ht="12.75" customHeight="1">
      <c r="A87" s="24"/>
      <c r="B87" s="83"/>
      <c r="C87" s="8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P87" s="82"/>
    </row>
    <row r="88" spans="1:16" ht="12.75">
      <c r="A88" s="24"/>
      <c r="B88" s="83"/>
      <c r="C88" s="83"/>
      <c r="D88" s="24"/>
      <c r="E88" s="24"/>
      <c r="F88" s="24"/>
      <c r="G88" s="24"/>
      <c r="H88" s="24"/>
      <c r="I88" s="24"/>
      <c r="J88" s="40" t="s">
        <v>96</v>
      </c>
      <c r="K88" s="85"/>
      <c r="L88" s="24"/>
      <c r="M88" s="24"/>
      <c r="N88" s="24"/>
      <c r="P88" s="38"/>
    </row>
    <row r="89" spans="1:16" ht="12.75">
      <c r="A89" s="24"/>
      <c r="B89" s="83"/>
      <c r="C89" s="83"/>
      <c r="D89" s="24"/>
      <c r="E89" s="24"/>
      <c r="F89" s="24"/>
      <c r="G89" s="24"/>
      <c r="H89" s="24"/>
      <c r="I89" s="24"/>
      <c r="J89" s="231" t="s">
        <v>97</v>
      </c>
      <c r="K89" s="24"/>
      <c r="L89" s="24"/>
      <c r="M89" s="24"/>
      <c r="N89" s="24"/>
      <c r="P89" s="38"/>
    </row>
    <row r="90" spans="1:16" ht="12.75">
      <c r="A90" s="24"/>
      <c r="B90" s="83"/>
      <c r="C90" s="8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P90" s="38"/>
    </row>
    <row r="91" spans="1:16" ht="12.75">
      <c r="A91" s="34" t="s">
        <v>43</v>
      </c>
      <c r="B91" s="83"/>
      <c r="C91" s="8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P91" s="38"/>
    </row>
    <row r="92" spans="1:14" ht="12.75">
      <c r="A92" s="24"/>
      <c r="B92" s="83"/>
      <c r="C92" s="8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7" ht="12.75">
      <c r="A93" s="24"/>
      <c r="B93" s="83"/>
      <c r="C93" s="8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P93" s="86"/>
      <c r="Q93" s="87"/>
    </row>
    <row r="94" spans="1:16" ht="14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88"/>
      <c r="P94" s="82"/>
    </row>
    <row r="95" spans="1:14" ht="12.7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24"/>
      <c r="M95" s="24"/>
      <c r="N95" s="24"/>
    </row>
    <row r="96" spans="1:14" ht="12.7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24"/>
      <c r="M96" s="24"/>
      <c r="N96" s="24"/>
    </row>
    <row r="97" spans="1:14" ht="12.7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24"/>
      <c r="M97" s="24"/>
      <c r="N97" s="24"/>
    </row>
    <row r="98" spans="1:14" ht="12.7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24"/>
      <c r="M98" s="24"/>
      <c r="N98" s="24"/>
    </row>
    <row r="99" spans="1:14" ht="12.7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</row>
    <row r="100" spans="1:14" ht="12.7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1:14" ht="12.75">
      <c r="A101" s="24"/>
      <c r="B101" s="24"/>
      <c r="C101" s="24"/>
      <c r="D101" s="24"/>
      <c r="E101" s="24"/>
      <c r="F101" s="24"/>
      <c r="G101" s="24"/>
      <c r="H101" s="90"/>
      <c r="I101" s="91"/>
      <c r="J101" s="91"/>
      <c r="K101" s="91"/>
      <c r="L101" s="24"/>
      <c r="M101" s="24"/>
      <c r="N101" s="24"/>
    </row>
    <row r="102" spans="1:15" ht="12.75">
      <c r="A102" s="83" t="str">
        <f>IF(F16="","Nicht benötigte Zeilen können nur mittels Verstellen der Zeilenhöhe ausgeblendet werden!!","")</f>
        <v>Nicht benötigte Zeilen können nur mittels Verstellen der Zeilenhöhe ausgeblendet werden!!</v>
      </c>
      <c r="B102" s="24"/>
      <c r="C102" s="24"/>
      <c r="D102" s="24"/>
      <c r="E102" s="24"/>
      <c r="F102" s="24"/>
      <c r="G102" s="24"/>
      <c r="H102" s="90"/>
      <c r="I102" s="247" t="s">
        <v>22</v>
      </c>
      <c r="J102" s="247"/>
      <c r="K102" s="247"/>
      <c r="L102" s="92"/>
      <c r="M102" s="92"/>
      <c r="N102" s="92"/>
      <c r="O102" s="92"/>
    </row>
    <row r="103" spans="1:14" ht="12.75">
      <c r="A103" s="24"/>
      <c r="B103" s="24"/>
      <c r="C103" s="24"/>
      <c r="D103" s="24"/>
      <c r="E103" s="24"/>
      <c r="F103" s="24"/>
      <c r="G103" s="24"/>
      <c r="H103" s="91"/>
      <c r="I103" s="24"/>
      <c r="J103" s="24"/>
      <c r="K103" s="24"/>
      <c r="L103" s="24"/>
      <c r="M103" s="24"/>
      <c r="N103" s="24"/>
    </row>
    <row r="104" spans="1:19" ht="8.25" customHeight="1">
      <c r="A104" s="93"/>
      <c r="B104" s="93"/>
      <c r="C104" s="93"/>
      <c r="D104" s="93"/>
      <c r="E104" s="93"/>
      <c r="F104" s="93"/>
      <c r="G104" s="93"/>
      <c r="H104" s="245" t="s">
        <v>98</v>
      </c>
      <c r="I104" s="92"/>
      <c r="J104" s="92"/>
      <c r="K104" s="92"/>
      <c r="L104" s="24"/>
      <c r="M104" s="24"/>
      <c r="N104" s="24"/>
      <c r="P104" s="94"/>
      <c r="Q104" s="94"/>
      <c r="R104" s="95"/>
      <c r="S104" s="95"/>
    </row>
    <row r="105" spans="1:19" ht="21" customHeight="1">
      <c r="A105" s="24"/>
      <c r="B105" s="96"/>
      <c r="C105" s="96"/>
      <c r="D105" s="96"/>
      <c r="E105" s="96"/>
      <c r="F105" s="96"/>
      <c r="G105" s="96"/>
      <c r="H105" s="246"/>
      <c r="I105" s="96"/>
      <c r="J105" s="96"/>
      <c r="K105" s="96"/>
      <c r="L105" s="96"/>
      <c r="M105" s="96"/>
      <c r="N105" s="96"/>
      <c r="R105" s="95"/>
      <c r="S105" s="95"/>
    </row>
    <row r="106" spans="1:19" ht="12.7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R106" s="95"/>
      <c r="S106" s="95"/>
    </row>
    <row r="107" spans="1:19" ht="12.7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R107" s="95"/>
      <c r="S107" s="95"/>
    </row>
    <row r="108" spans="1:19" ht="12.7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Q108" s="95"/>
      <c r="R108" s="95"/>
      <c r="S108" s="95"/>
    </row>
    <row r="109" spans="1:14" ht="12.7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</row>
    <row r="110" spans="1:14" ht="12.7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 ht="12.7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 spans="1:14" ht="12.7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 s="24" customFormat="1" ht="12.75"/>
    <row r="114" s="24" customFormat="1" ht="12.75"/>
    <row r="115" s="24" customFormat="1" ht="12.75"/>
    <row r="116" s="24" customFormat="1" ht="12.75"/>
    <row r="117" s="24" customFormat="1" ht="12.75"/>
    <row r="118" s="24" customFormat="1" ht="12.75"/>
    <row r="119" s="24" customFormat="1" ht="12.75"/>
    <row r="120" s="24" customFormat="1" ht="12.75"/>
    <row r="121" s="24" customFormat="1" ht="12.75"/>
    <row r="122" s="24" customFormat="1" ht="12.75"/>
    <row r="123" s="24" customFormat="1" ht="12.75"/>
    <row r="124" s="24" customFormat="1" ht="12.75"/>
    <row r="125" s="24" customFormat="1" ht="12.75"/>
    <row r="126" s="24" customFormat="1" ht="12.75"/>
    <row r="127" s="24" customFormat="1" ht="12.75"/>
    <row r="128" s="24" customFormat="1" ht="12.75"/>
    <row r="129" s="24" customFormat="1" ht="12.75"/>
    <row r="130" s="24" customFormat="1" ht="12.75"/>
    <row r="131" s="24" customFormat="1" ht="12.75"/>
    <row r="132" s="24" customFormat="1" ht="12.75"/>
    <row r="133" s="24" customFormat="1" ht="12.75"/>
    <row r="134" s="24" customFormat="1" ht="12.75"/>
    <row r="135" s="24" customFormat="1" ht="12.75"/>
    <row r="136" s="24" customFormat="1" ht="12.75"/>
    <row r="137" s="24" customFormat="1" ht="12.75"/>
    <row r="138" s="24" customFormat="1" ht="12.75"/>
    <row r="139" s="24" customFormat="1" ht="12.75"/>
    <row r="140" s="24" customFormat="1" ht="12.75"/>
    <row r="141" s="24" customFormat="1" ht="12.75"/>
    <row r="142" s="24" customFormat="1" ht="12.75"/>
    <row r="143" s="24" customFormat="1" ht="12.75"/>
    <row r="144" s="24" customFormat="1" ht="12.75"/>
    <row r="145" s="24" customFormat="1" ht="12.75"/>
    <row r="146" s="24" customFormat="1" ht="12.75"/>
    <row r="147" s="24" customFormat="1" ht="12.75"/>
    <row r="148" s="24" customFormat="1" ht="12.75"/>
    <row r="149" s="24" customFormat="1" ht="12.75"/>
    <row r="150" s="24" customFormat="1" ht="12.75"/>
    <row r="151" s="24" customFormat="1" ht="12.75"/>
    <row r="152" s="24" customFormat="1" ht="12.75"/>
    <row r="153" s="24" customFormat="1" ht="12.75"/>
    <row r="154" s="24" customFormat="1" ht="12.75"/>
    <row r="155" s="24" customFormat="1" ht="12.75"/>
    <row r="156" s="24" customFormat="1" ht="12.75"/>
    <row r="157" s="24" customFormat="1" ht="12.75"/>
    <row r="158" s="24" customFormat="1" ht="12.75"/>
    <row r="159" s="24" customFormat="1" ht="12.75"/>
    <row r="160" s="24" customFormat="1" ht="12.75"/>
    <row r="161" s="24" customFormat="1" ht="12.75"/>
    <row r="162" s="24" customFormat="1" ht="12.75"/>
    <row r="163" s="24" customFormat="1" ht="12.75"/>
    <row r="164" s="24" customFormat="1" ht="12.75"/>
    <row r="165" s="24" customFormat="1" ht="12.75"/>
    <row r="166" s="24" customFormat="1" ht="12.75"/>
    <row r="167" s="24" customFormat="1" ht="12.75"/>
    <row r="168" s="24" customFormat="1" ht="12.75"/>
    <row r="169" s="24" customFormat="1" ht="12.75"/>
    <row r="170" s="24" customFormat="1" ht="12.75"/>
    <row r="171" s="24" customFormat="1" ht="12.75"/>
    <row r="172" s="24" customFormat="1" ht="12.75"/>
    <row r="173" s="24" customFormat="1" ht="12.75"/>
    <row r="174" s="24" customFormat="1" ht="12.75"/>
    <row r="175" s="24" customFormat="1" ht="12.75"/>
    <row r="176" s="24" customFormat="1" ht="12.75"/>
    <row r="177" s="24" customFormat="1" ht="12.75"/>
    <row r="178" s="24" customFormat="1" ht="12.75"/>
    <row r="179" s="24" customFormat="1" ht="12.75"/>
    <row r="180" s="24" customFormat="1" ht="12.75"/>
    <row r="181" s="24" customFormat="1" ht="12.75"/>
    <row r="182" s="24" customFormat="1" ht="12.75"/>
    <row r="183" s="24" customFormat="1" ht="12.75"/>
    <row r="184" s="24" customFormat="1" ht="12.75"/>
    <row r="185" s="24" customFormat="1" ht="12.75"/>
    <row r="186" s="24" customFormat="1" ht="12.75"/>
    <row r="187" s="24" customFormat="1" ht="12.75"/>
    <row r="188" s="24" customFormat="1" ht="12.75"/>
    <row r="189" s="24" customFormat="1" ht="12.75"/>
    <row r="190" s="24" customFormat="1" ht="12.75"/>
    <row r="191" s="24" customFormat="1" ht="12.75"/>
    <row r="192" s="24" customFormat="1" ht="12.75"/>
    <row r="193" s="24" customFormat="1" ht="12.75"/>
    <row r="194" s="24" customFormat="1" ht="12.75"/>
    <row r="195" s="24" customFormat="1" ht="12.75"/>
    <row r="196" s="24" customFormat="1" ht="12.75"/>
    <row r="197" s="24" customFormat="1" ht="12.75"/>
    <row r="198" s="24" customFormat="1" ht="12.75"/>
    <row r="199" s="24" customFormat="1" ht="12.75"/>
    <row r="200" s="24" customFormat="1" ht="12.75"/>
    <row r="201" s="24" customFormat="1" ht="12.75"/>
    <row r="202" s="24" customFormat="1" ht="12.75"/>
    <row r="203" s="24" customFormat="1" ht="12.75"/>
    <row r="204" s="24" customFormat="1" ht="12.75"/>
    <row r="205" s="24" customFormat="1" ht="12.75"/>
    <row r="206" s="24" customFormat="1" ht="12.75"/>
    <row r="207" s="24" customFormat="1" ht="12.75"/>
    <row r="208" s="24" customFormat="1" ht="12.75"/>
    <row r="209" s="24" customFormat="1" ht="12.75"/>
    <row r="210" s="24" customFormat="1" ht="12.75"/>
    <row r="211" s="24" customFormat="1" ht="12.75"/>
    <row r="212" s="24" customFormat="1" ht="12.75"/>
    <row r="213" s="24" customFormat="1" ht="12.75"/>
    <row r="214" s="24" customFormat="1" ht="12.75"/>
    <row r="215" s="24" customFormat="1" ht="12.75"/>
    <row r="216" s="24" customFormat="1" ht="12.75"/>
    <row r="217" s="24" customFormat="1" ht="12.75"/>
    <row r="218" s="24" customFormat="1" ht="12.75"/>
    <row r="219" s="24" customFormat="1" ht="12.75"/>
    <row r="220" s="24" customFormat="1" ht="12.75"/>
    <row r="221" s="24" customFormat="1" ht="12.75"/>
    <row r="222" s="24" customFormat="1" ht="12.75"/>
    <row r="223" s="24" customFormat="1" ht="12.75"/>
    <row r="224" s="24" customFormat="1" ht="12.75"/>
    <row r="225" s="24" customFormat="1" ht="12.75"/>
    <row r="226" s="24" customFormat="1" ht="12.75"/>
    <row r="227" s="24" customFormat="1" ht="12.75"/>
    <row r="228" s="24" customFormat="1" ht="12.75"/>
    <row r="229" s="24" customFormat="1" ht="12.75"/>
    <row r="230" s="24" customFormat="1" ht="12.75"/>
    <row r="231" s="24" customFormat="1" ht="12.75"/>
    <row r="232" s="24" customFormat="1" ht="12.75"/>
    <row r="233" s="24" customFormat="1" ht="12.75"/>
    <row r="234" s="24" customFormat="1" ht="12.75"/>
    <row r="235" s="24" customFormat="1" ht="12.75"/>
    <row r="236" s="24" customFormat="1" ht="12.75"/>
    <row r="237" s="24" customFormat="1" ht="12.75"/>
    <row r="238" s="24" customFormat="1" ht="12.75"/>
    <row r="239" s="24" customFormat="1" ht="12.75"/>
    <row r="240" s="24" customFormat="1" ht="12.75"/>
    <row r="241" s="24" customFormat="1" ht="12.75"/>
    <row r="242" s="24" customFormat="1" ht="12.75"/>
    <row r="243" s="24" customFormat="1" ht="12.75"/>
    <row r="244" s="24" customFormat="1" ht="12.75"/>
    <row r="245" s="24" customFormat="1" ht="12.75"/>
    <row r="246" s="24" customFormat="1" ht="12.75"/>
    <row r="247" s="24" customFormat="1" ht="12.75"/>
    <row r="248" s="24" customFormat="1" ht="12.75"/>
    <row r="249" s="24" customFormat="1" ht="12.75"/>
    <row r="250" s="24" customFormat="1" ht="12.75"/>
    <row r="251" s="24" customFormat="1" ht="12.75"/>
    <row r="252" s="24" customFormat="1" ht="12.75"/>
    <row r="253" s="24" customFormat="1" ht="12.75"/>
    <row r="254" s="24" customFormat="1" ht="12.75"/>
    <row r="255" s="24" customFormat="1" ht="12.75"/>
    <row r="256" s="24" customFormat="1" ht="12.75"/>
    <row r="257" s="24" customFormat="1" ht="12.75"/>
    <row r="258" s="24" customFormat="1" ht="12.75"/>
    <row r="259" s="24" customFormat="1" ht="12.75"/>
    <row r="260" s="24" customFormat="1" ht="12.75"/>
    <row r="261" s="24" customFormat="1" ht="12.75"/>
    <row r="262" s="24" customFormat="1" ht="12.75"/>
    <row r="263" s="24" customFormat="1" ht="12.75"/>
    <row r="264" s="24" customFormat="1" ht="12.75"/>
    <row r="265" s="24" customFormat="1" ht="12.75"/>
    <row r="266" s="24" customFormat="1" ht="12.75"/>
    <row r="267" s="24" customFormat="1" ht="12.75"/>
    <row r="268" s="24" customFormat="1" ht="12.75"/>
    <row r="269" s="24" customFormat="1" ht="12.75"/>
    <row r="270" s="24" customFormat="1" ht="12.75"/>
    <row r="271" s="24" customFormat="1" ht="12.75"/>
    <row r="272" s="24" customFormat="1" ht="12.75"/>
    <row r="273" s="24" customFormat="1" ht="12.75"/>
  </sheetData>
  <sheetProtection algorithmName="SHA-512" hashValue="HuKU19BlthjPakuRffEU7efNgwRRBGGC5di2YtIqA4AlvdMebycgpyVlSsPpM4KYQ3dnOu0KhbqgcJejZRjk9w==" saltValue="UTLVJRDSx7LX4JipWjJNtA==" spinCount="100000" sheet="1" formatRows="0" selectLockedCells="1" sort="0" autoFilter="0"/>
  <autoFilter ref="A17:O82">
    <filterColumn colId="7" showButton="0"/>
    <filterColumn colId="8" showButton="0"/>
    <filterColumn colId="9" showButton="0"/>
  </autoFilter>
  <mergeCells count="74">
    <mergeCell ref="H104:H105"/>
    <mergeCell ref="I102:K102"/>
    <mergeCell ref="H77:K77"/>
    <mergeCell ref="H78:K78"/>
    <mergeCell ref="H79:K79"/>
    <mergeCell ref="H80:K80"/>
    <mergeCell ref="O81:O82"/>
    <mergeCell ref="A85:K85"/>
    <mergeCell ref="H71:K71"/>
    <mergeCell ref="H72:K72"/>
    <mergeCell ref="H73:K73"/>
    <mergeCell ref="H74:K74"/>
    <mergeCell ref="H75:K75"/>
    <mergeCell ref="H76:K76"/>
    <mergeCell ref="H70:K70"/>
    <mergeCell ref="H59:K59"/>
    <mergeCell ref="H60:K60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58:K58"/>
    <mergeCell ref="H47:K4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46:K46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34:K34"/>
    <mergeCell ref="H23:K23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L13:O15"/>
    <mergeCell ref="H22:K22"/>
    <mergeCell ref="A1:K1"/>
    <mergeCell ref="A2:K4"/>
    <mergeCell ref="B6:H6"/>
    <mergeCell ref="C9:D9"/>
    <mergeCell ref="I9:K9"/>
    <mergeCell ref="H17:K17"/>
    <mergeCell ref="H18:K18"/>
    <mergeCell ref="H19:K19"/>
    <mergeCell ref="H20:K20"/>
    <mergeCell ref="H21:K21"/>
  </mergeCells>
  <conditionalFormatting sqref="A11 A13 A15">
    <cfRule type="expression" priority="33" dxfId="67">
      <formula>B11=""</formula>
    </cfRule>
  </conditionalFormatting>
  <conditionalFormatting sqref="A18:A80">
    <cfRule type="expression" priority="669" dxfId="66">
      <formula>AND(A18&lt;&gt;"",OR($I$11="",$K$11="",$I$13="",A18&lt;$I$11,A18&lt;$I$13,A18&gt;$K$13))</formula>
    </cfRule>
    <cfRule type="expression" priority="668" dxfId="65">
      <formula>AND(A18="",OR(B18&lt;&gt;"",C18&lt;&gt;"",D18&lt;&gt;"",F18&lt;&gt;"",G18&lt;&gt;"",H18&lt;&gt;""))</formula>
    </cfRule>
  </conditionalFormatting>
  <conditionalFormatting sqref="B6">
    <cfRule type="containsText" priority="13" dxfId="66" operator="containsText" text="fehlt">
      <formula>NOT(ISERROR(SEARCH("fehlt",B6)))</formula>
    </cfRule>
  </conditionalFormatting>
  <conditionalFormatting sqref="B18:B80">
    <cfRule type="expression" priority="34" dxfId="65">
      <formula>AND(B18="",OR(A18&lt;&gt;"",C18&lt;&gt;"",D18&lt;&gt;"",F18&lt;&gt;"",G18&lt;&gt;"",H18&lt;&gt;""))</formula>
    </cfRule>
  </conditionalFormatting>
  <conditionalFormatting sqref="C9">
    <cfRule type="cellIs" priority="1" dxfId="65" operator="equal">
      <formula>""</formula>
    </cfRule>
  </conditionalFormatting>
  <conditionalFormatting sqref="C18:C80">
    <cfRule type="expression" priority="26" dxfId="65">
      <formula>AND(C18="",OR(A18&lt;&gt;"",B18&lt;&gt;"",D18&lt;&gt;"",F18&lt;&gt;"",G18&lt;&gt;"",H18&lt;&gt;""))</formula>
    </cfRule>
  </conditionalFormatting>
  <conditionalFormatting sqref="D17">
    <cfRule type="expression" priority="16" dxfId="66">
      <formula>AND($P$17&gt;0,$K$86&lt;&gt;"ja")</formula>
    </cfRule>
  </conditionalFormatting>
  <conditionalFormatting sqref="D18:D80">
    <cfRule type="expression" priority="38" dxfId="66">
      <formula>AND(D18&gt;0,(C18-B18)*24&gt;6,D18&lt;0.5,$K$86&lt;&gt;"ja")</formula>
    </cfRule>
    <cfRule type="expression" priority="37" dxfId="65">
      <formula>AND(D18="",(C18-B18)*24&gt;6,$K$86&lt;&gt;"ja")</formula>
    </cfRule>
  </conditionalFormatting>
  <conditionalFormatting sqref="E18:E80">
    <cfRule type="expression" priority="39" dxfId="66">
      <formula>OR(AND(E18&gt;0,OR(A18="",B18="",C18="",AND((C18-B18)*24&gt;6,D18&lt;0.5,$K$86&lt;&gt;"ja"))),ROUND(E18,2)&lt;0)</formula>
    </cfRule>
  </conditionalFormatting>
  <conditionalFormatting sqref="E18:F80">
    <cfRule type="expression" priority="665" dxfId="56">
      <formula>AND(E18&lt;&gt;0,OR(E18&gt;$R18,$F18&gt;$E18))</formula>
    </cfRule>
  </conditionalFormatting>
  <conditionalFormatting sqref="F16 N16">
    <cfRule type="cellIs" priority="29" dxfId="55" operator="notEqual">
      <formula>""</formula>
    </cfRule>
  </conditionalFormatting>
  <conditionalFormatting sqref="F17 H17:K17">
    <cfRule type="expression" priority="17" dxfId="66">
      <formula>$Q$17&gt;0</formula>
    </cfRule>
  </conditionalFormatting>
  <conditionalFormatting sqref="F18:F80">
    <cfRule type="expression" priority="44" dxfId="65">
      <formula>AND(F18="",OR(E18&gt;0,G18&lt;&gt;"",H18&lt;&gt;""))</formula>
    </cfRule>
    <cfRule type="expression" priority="45" dxfId="66">
      <formula>AND(F18&gt;0,OR(B18="",C18="",G18="",H18="",LEN(H18)&lt;$P$10))</formula>
    </cfRule>
  </conditionalFormatting>
  <conditionalFormatting sqref="G18:G80">
    <cfRule type="expression" priority="25" dxfId="65">
      <formula>AND(G18="",OR(F18&lt;&gt;"",H18&lt;&gt;""))</formula>
    </cfRule>
  </conditionalFormatting>
  <conditionalFormatting sqref="G15:K15">
    <cfRule type="expression" priority="15" dxfId="66">
      <formula>$K$15&lt;&gt;""</formula>
    </cfRule>
  </conditionalFormatting>
  <conditionalFormatting sqref="G16:K16">
    <cfRule type="expression" priority="11" dxfId="66">
      <formula>$K$16&lt;&gt;""</formula>
    </cfRule>
  </conditionalFormatting>
  <conditionalFormatting sqref="H9 H11 H13">
    <cfRule type="expression" priority="14" dxfId="48">
      <formula>$I9=""</formula>
    </cfRule>
  </conditionalFormatting>
  <conditionalFormatting sqref="H18:K80">
    <cfRule type="expression" priority="46" dxfId="65">
      <formula>AND(H18="",OR(F18&lt;&gt;"",G18&lt;&gt;""))</formula>
    </cfRule>
    <cfRule type="expression" priority="47" dxfId="66">
      <formula>IF(H18&lt;&gt;"",LEN(H18)&lt;$P$10,)</formula>
    </cfRule>
  </conditionalFormatting>
  <conditionalFormatting sqref="I11">
    <cfRule type="cellIs" priority="9" dxfId="65" operator="equal">
      <formula>""</formula>
    </cfRule>
    <cfRule type="cellIs" priority="10" dxfId="66" operator="lessThan">
      <formula>$P$1</formula>
    </cfRule>
  </conditionalFormatting>
  <conditionalFormatting sqref="I13">
    <cfRule type="cellIs" priority="36" dxfId="66" operator="notBetween">
      <formula>$I$11</formula>
      <formula>$K$11</formula>
    </cfRule>
  </conditionalFormatting>
  <conditionalFormatting sqref="I9:K9 I13 K13">
    <cfRule type="cellIs" priority="27" dxfId="65" operator="equal">
      <formula>0</formula>
    </cfRule>
  </conditionalFormatting>
  <conditionalFormatting sqref="I9:K9">
    <cfRule type="expression" priority="43" dxfId="66">
      <formula>IF(I9&lt;&gt;"",LEN(I9)&lt;$P$11,)</formula>
    </cfRule>
  </conditionalFormatting>
  <conditionalFormatting sqref="K11">
    <cfRule type="cellIs" priority="4" dxfId="40" operator="lessThan">
      <formula>$I$11</formula>
    </cfRule>
    <cfRule type="expression" priority="5" dxfId="40">
      <formula>$I$11=""</formula>
    </cfRule>
    <cfRule type="cellIs" priority="3" dxfId="65" operator="equal">
      <formula>""</formula>
    </cfRule>
  </conditionalFormatting>
  <conditionalFormatting sqref="K86">
    <cfRule type="expression" priority="22" dxfId="37">
      <formula>AND(J86="",K86&lt;&gt;"")</formula>
    </cfRule>
    <cfRule type="cellIs" priority="21" dxfId="65" operator="equal">
      <formula>""</formula>
    </cfRule>
  </conditionalFormatting>
  <conditionalFormatting sqref="K88">
    <cfRule type="expression" priority="20" dxfId="37">
      <formula>AND(J88="",K88&lt;&gt;"")</formula>
    </cfRule>
    <cfRule type="cellIs" priority="19" dxfId="65" operator="equal">
      <formula>""</formula>
    </cfRule>
  </conditionalFormatting>
  <conditionalFormatting sqref="L18:L80">
    <cfRule type="expression" priority="40" dxfId="33">
      <formula>AND(L18&lt;&gt;"",L18&lt;&gt;F18)</formula>
    </cfRule>
    <cfRule type="expression" priority="41" dxfId="32">
      <formula>AND(F18&lt;&gt;"",L18&lt;&gt;"")</formula>
    </cfRule>
  </conditionalFormatting>
  <conditionalFormatting sqref="M18:M80">
    <cfRule type="expression" priority="18" dxfId="56">
      <formula>AND(M18&lt;&gt;"",OR(N18&gt;R18,AND(N18&gt;E18,O18="")))</formula>
    </cfRule>
  </conditionalFormatting>
  <conditionalFormatting sqref="N18:N80">
    <cfRule type="cellIs" priority="23" dxfId="32" operator="greaterThan">
      <formula>0</formula>
    </cfRule>
  </conditionalFormatting>
  <conditionalFormatting sqref="O18:O80">
    <cfRule type="expression" priority="12" dxfId="65">
      <formula>AND($M18&lt;&gt;"",$O18="")</formula>
    </cfRule>
  </conditionalFormatting>
  <dataValidations count="15">
    <dataValidation type="decimal" allowBlank="1" showInputMessage="1" showErrorMessage="1" promptTitle="Hinweis Betragseingabe:" prompt="Es muss ein negativer Betrag zwischen &quot;0,00&quot; und den max. förderbaren Projektstunden pro Tag eingegeben werden!" errorTitle="Fehler bei Betragseingabe!" error="Betragseingabe falsch oder außerhalb des zulässigen Wertebereichs!" sqref="M18:M80">
      <formula1>MIN(L18*-1,0)</formula1>
      <formula2>MAX(R18-L18,0)</formula2>
    </dataValidation>
    <dataValidation allowBlank="1" showErrorMessage="1" promptTitle="Hinweis Datumseingabe:" prompt="Geben Sie ein gültiges Datum zwischen Beginn und Ende des Förderungszeitraums ein!" errorTitle="Fehler bei Datumseingabe!" error="Datumseingabe falsch oder außerhalb des zulässigen Wertebereichs!" sqref="K13"/>
    <dataValidation operator="equal" allowBlank="1" showErrorMessage="1" errorTitle="Falsche Eingabe" error="Bitte nur die Nummer (&gt;0) des Workpackages eingeben!" sqref="A88:A90 A93">
      <formula1>0</formula1>
    </dataValidation>
    <dataValidation type="decimal" showInputMessage="1" showErrorMessage="1" promptTitle="Hinweis Stundeneingabe:" prompt="Geben Sie einen positiven Wert bis max. der Summe Ihrer Arbeitsstunden ein!" errorTitle="Fehlerhafte Eingabe!" error="Eingabe falsch oder außerhalb des zulässigen Wertebereichs!" sqref="D18:D80">
      <formula1>0</formula1>
      <formula2>(C18-B18)*24</formula2>
    </dataValidation>
    <dataValidation type="textLength" operator="greaterThanOrEqual" allowBlank="1" showInputMessage="1" showErrorMessage="1" promptTitle="Hinweis zur Eingabe:" prompt="Geben Sie mindestens 3 Buchstaben (z.B. AP1) ein!" errorTitle="Fehlerhafte Eingabe!" error="Eingabe unzureichend oder außerhalb des zulässigen Bereichs!" sqref="G18:G80">
      <formula1>$P$11</formula1>
    </dataValidation>
    <dataValidation type="list" allowBlank="1" showInputMessage="1" showErrorMessage="1" promptTitle="Hinweis zur Eingabe:" prompt="Bitte wählen Sie aus der Liste aus!" errorTitle="Fehlerhafte Eingabe!" error="Nur Einträge aus der Liste zulässig!" sqref="K86 K88">
      <formula1>"Ja,Nein"</formula1>
    </dataValidation>
    <dataValidation type="decimal" allowBlank="1" showInputMessage="1" showErrorMessage="1" promptTitle="Hinweis Stundeneingabe:" prompt="Geben Sie einen positiven Wert bis max. der Summe Ihrer Anwesenheitsstunden ein!" errorTitle="Fehler bei Stundeneingabe!" error="Stundeneingabe falsch oder außerhalb des zulässigen Wertebereichs!" sqref="F18:F80">
      <formula1>0</formula1>
      <formula2>E18</formula2>
    </dataValidation>
    <dataValidation type="textLength" operator="greaterThanOrEqual" allowBlank="1" showInputMessage="1" showErrorMessage="1" promptTitle="Hinweis zur Eingabe:" prompt="Geben Sie mindestens 3 Buchstaben ein!" errorTitle="Fehlerhafte Eingabe!" error="Eingabe unzureichend oder außerhalb des zulässigen Bereichs!" sqref="I9:K9">
      <formula1>$P$11</formula1>
    </dataValidation>
    <dataValidation type="date" allowBlank="1" showInputMessage="1" showErrorMessage="1" promptTitle="Hinweis Datumseingabe:" prompt="Geben Sie ein gültiges Datum zwischen Beginn Projektzeitraum und 31.12.2025 ein!" errorTitle="Fehler bei Datumseingabe!" error="Datumseingabe falsch oder außerhalb des zulässigen Wertebereichs!" sqref="A20:A80">
      <formula1>$P$1</formula1>
      <formula2>$P$2</formula2>
    </dataValidation>
    <dataValidation type="date" allowBlank="1" showErrorMessage="1" promptTitle="Hinweis Datumseingabe:" prompt="Geben Sie ein gültiges Datum zwischen Beginn und Ende des Durchführungszeitraums ein!" errorTitle="Fehler bei Datumseingabe!" error="Datumseingabe falsch oder außerhalb des zulässigen Wertebereichs!" sqref="I13">
      <formula1>MAX(P1,I11)</formula1>
      <formula2>MIN(P2,K11)</formula2>
    </dataValidation>
    <dataValidation type="date" allowBlank="1" showErrorMessage="1" promptTitle="Hinweis Datumseingabe:" prompt="Geben Sie ein gültiges Datum zwischen 01.01.2023 und 31.12.2025 ein!" errorTitle="Fehler bei Datumseingabe!" error="Datumseingabe falsch oder außerhalb des zulässigen Wertebereichs!" sqref="I11">
      <formula1>$P$1</formula1>
      <formula2>$P$2</formula2>
    </dataValidation>
    <dataValidation allowBlank="1" showErrorMessage="1" sqref="K11 A18"/>
    <dataValidation type="whole" operator="greaterThanOrEqual" allowBlank="1" showInputMessage="1" showErrorMessage="1" promptTitle="Hinweis zur Eingabe:" prompt="Geben Sie zumindest die letzten 5 Ziffern ein!" errorTitle="Fehlerhafte Eingabe!" error="Eingabe unzureichend oder außerhalb des zulässigen Bereichs!" sqref="C9:D9">
      <formula1>10000</formula1>
    </dataValidation>
    <dataValidation type="time" operator="greaterThan" showInputMessage="1" showErrorMessage="1" promptTitle="Hinweis zur Eingabe:" prompt="Geben Sie einen Wert größer &quot;00:00&quot; ein!" errorTitle="Fehlerhafte Eingabe!" error="Eingabe falsch oder außerhalb des zulässigen Wertebereichs!" sqref="B18:B80">
      <formula1>0</formula1>
    </dataValidation>
    <dataValidation type="time" showInputMessage="1" showErrorMessage="1" promptTitle="Hinweis zur Eingabe:" prompt="Der Wert muss zwischen Arbeitsbeginn und Tagesende (&quot;23:59&quot;) liegen!" errorTitle="Fehlerhafte Eingabe!" error="Eingabe falsch oder außerhalb des zulässigen Wertebereichs!" sqref="C18:C80">
      <formula1>B18</formula1>
      <formula2>0.999305555555556</formula2>
    </dataValidation>
  </dataValidations>
  <pageMargins left="0.511811023622047" right="0.31496062992126" top="0.590551181102362" bottom="0.393700787401575" header="0.31496062992126" footer="0.196850393700787"/>
  <pageSetup orientation="portrait" paperSize="9" scale="50" r:id="rId2"/>
  <headerFooter>
    <oddHeader>&amp;L&amp;A</oddHeader>
    <oddFooter>&amp;L09_VL_018_Personalkosten_Stundenliste_Digital!Healthcare_Vorlage - Stundenliste je MitarbeiterIn&amp;RSeite &amp;P von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C96"/>
  <sheetViews>
    <sheetView view="pageBreakPreview" zoomScale="85" zoomScaleNormal="85" zoomScaleSheetLayoutView="85" zoomScalePageLayoutView="55" workbookViewId="0" topLeftCell="A1">
      <selection pane="topLeft" activeCell="G16" sqref="G16"/>
    </sheetView>
  </sheetViews>
  <sheetFormatPr defaultColWidth="11.4242857142857" defaultRowHeight="12.75" outlineLevelCol="1"/>
  <cols>
    <col min="1" max="1" width="16.5714285714286" style="165" customWidth="1"/>
    <col min="2" max="2" width="15.7142857142857" style="165" customWidth="1"/>
    <col min="3" max="3" width="36.2857142857143" style="165" customWidth="1"/>
    <col min="4" max="4" width="12.2857142857143" style="165" customWidth="1"/>
    <col min="5" max="5" width="16.5714285714286" style="165" customWidth="1"/>
    <col min="6" max="6" width="15.7142857142857" style="165" customWidth="1"/>
    <col min="7" max="7" width="36.2857142857143" style="165" customWidth="1"/>
    <col min="8" max="8" width="3.42857142857143" style="165" customWidth="1"/>
    <col min="9" max="9" width="13.7142857142857" style="165" hidden="1" customWidth="1" outlineLevel="1"/>
    <col min="10" max="10" width="5.14285714285714" style="165" hidden="1" customWidth="1" outlineLevel="1"/>
    <col min="11" max="12" width="8.85714285714286" style="165" hidden="1" customWidth="1" outlineLevel="1"/>
    <col min="13" max="13" width="9.71428571428571" style="165" hidden="1" customWidth="1" outlineLevel="1"/>
    <col min="14" max="14" width="12.4285714285714" style="165" hidden="1" customWidth="1" outlineLevel="1"/>
    <col min="15" max="15" width="13.7142857142857" style="165" hidden="1" customWidth="1" outlineLevel="1"/>
    <col min="16" max="16" width="5" style="165" hidden="1" customWidth="1" outlineLevel="1"/>
    <col min="17" max="18" width="8.85714285714286" style="165" hidden="1" customWidth="1" outlineLevel="1"/>
    <col min="19" max="19" width="9.57142857142857" style="165" hidden="1" customWidth="1" outlineLevel="1"/>
    <col min="20" max="20" width="12.4285714285714" style="100" hidden="1" customWidth="1" outlineLevel="1"/>
    <col min="21" max="23" width="11.4285714285714" style="100" hidden="1" customWidth="1" outlineLevel="1"/>
    <col min="24" max="24" width="1.57142857142857" style="100" hidden="1" customWidth="1" outlineLevel="1"/>
    <col min="25" max="25" width="11.4285714285714" style="100" collapsed="1"/>
    <col min="26" max="16384" width="11.4285714285714" style="100"/>
  </cols>
  <sheetData>
    <row r="1" spans="1:22" ht="14.25">
      <c r="A1" s="81" t="s">
        <v>50</v>
      </c>
      <c r="B1" s="165" t="str">
        <f>rox_Revision</f>
        <v>005/11.2025</v>
      </c>
      <c r="F1" s="228" t="s">
        <v>8</v>
      </c>
      <c r="G1" s="174" t="str">
        <f>rox_AlternativeGueltigkeit</f>
        <v>03.02.2025</v>
      </c>
      <c r="H1" s="174"/>
      <c r="I1" s="258" t="s">
        <v>52</v>
      </c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60"/>
      <c r="U1" s="172">
        <v>3</v>
      </c>
      <c r="V1" s="100" t="s">
        <v>6</v>
      </c>
    </row>
    <row r="2" spans="1:23" ht="29.25" customHeight="1">
      <c r="A2" s="132" t="s">
        <v>91</v>
      </c>
      <c r="B2" s="132"/>
      <c r="C2" s="132"/>
      <c r="D2" s="132"/>
      <c r="E2" s="132"/>
      <c r="F2" s="132"/>
      <c r="G2" s="133"/>
      <c r="H2" s="133"/>
      <c r="I2" s="261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3"/>
      <c r="U2" s="173">
        <v>0.09</v>
      </c>
      <c r="V2" s="134" t="s">
        <v>53</v>
      </c>
      <c r="W2" s="135"/>
    </row>
    <row r="3" spans="1:23" ht="12.75" customHeight="1">
      <c r="A3" s="136" t="s">
        <v>0</v>
      </c>
      <c r="B3" s="225"/>
      <c r="C3" s="211"/>
      <c r="D3" s="166" t="s">
        <v>2</v>
      </c>
      <c r="E3" s="167"/>
      <c r="F3" s="166" t="s">
        <v>1</v>
      </c>
      <c r="G3" s="167"/>
      <c r="H3" s="167"/>
      <c r="I3" s="261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3"/>
      <c r="U3" s="173">
        <v>0.21</v>
      </c>
      <c r="V3" s="134" t="s">
        <v>54</v>
      </c>
      <c r="W3" s="135"/>
    </row>
    <row r="4" spans="1:20" ht="5.25" customHeight="1">
      <c r="A4" s="133"/>
      <c r="B4" s="133"/>
      <c r="C4" s="133"/>
      <c r="D4" s="34"/>
      <c r="E4" s="230">
        <f>MAX(E5,U10)</f>
        <v>44927</v>
      </c>
      <c r="F4" s="81"/>
      <c r="G4" s="168"/>
      <c r="H4" s="168"/>
      <c r="I4" s="261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3"/>
    </row>
    <row r="5" spans="1:24" ht="12" customHeight="1">
      <c r="A5" s="130" t="s">
        <v>5</v>
      </c>
      <c r="B5" s="137" t="str">
        <f>IF(AND(OR(B18="",B22=""),OR(C18="",C22="")),"==&gt; notwendige Eingabe/n fehlt/fehlen!","")</f>
        <v/>
      </c>
      <c r="C5" s="133"/>
      <c r="D5" s="166" t="s">
        <v>13</v>
      </c>
      <c r="E5" s="169"/>
      <c r="F5" s="166" t="s">
        <v>1</v>
      </c>
      <c r="G5" s="167"/>
      <c r="H5" s="202"/>
      <c r="I5" s="261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3"/>
      <c r="U5" s="171">
        <v>5850</v>
      </c>
      <c r="V5" s="134" t="s">
        <v>55</v>
      </c>
      <c r="W5" s="135"/>
      <c r="X5" s="139">
        <f>IF(ISTEXT(E3),"n. definiert!",YEAR($E$4))</f>
        <v>2023</v>
      </c>
    </row>
    <row r="6" spans="1:24" ht="12" customHeight="1">
      <c r="A6" s="133"/>
      <c r="B6" s="133"/>
      <c r="C6" s="133"/>
      <c r="D6" s="100"/>
      <c r="E6" s="140"/>
      <c r="F6" s="140"/>
      <c r="G6" s="136" t="str">
        <f>IF(AND(OR(B18="",B22=""),OR(C18="",C22="")),"ACHTUNG: Für jede/n MitarbeiterIn ist ein eigener Stundensatz zu ermitteln, ggf. Kopie(n) erstellen!","")</f>
        <v/>
      </c>
      <c r="H6" s="136"/>
      <c r="I6" s="261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3"/>
      <c r="U6" s="171">
        <v>5850</v>
      </c>
      <c r="V6" s="134" t="s">
        <v>56</v>
      </c>
      <c r="W6" s="141"/>
      <c r="X6" s="139">
        <f>IF(ISTEXT(E3),"n. definiert!",YEAR($E$4)+1)</f>
        <v>2024</v>
      </c>
    </row>
    <row r="7" spans="1:20" ht="12" customHeight="1">
      <c r="A7" s="36" t="s">
        <v>5</v>
      </c>
      <c r="B7" s="42" t="str">
        <f>IF(AND(OR(B18="",B22=""),OR(C18="",C22="")),"==&gt; Eingabe/n unzureichend oder inhaltlich falsch!","")</f>
        <v/>
      </c>
      <c r="C7" s="133"/>
      <c r="D7" s="136"/>
      <c r="E7" s="136"/>
      <c r="F7" s="136"/>
      <c r="G7" s="136"/>
      <c r="H7" s="136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3"/>
    </row>
    <row r="8" spans="1:29" ht="40.5" customHeight="1">
      <c r="A8" s="253" t="s">
        <v>93</v>
      </c>
      <c r="B8" s="254"/>
      <c r="C8" s="254"/>
      <c r="D8" s="254"/>
      <c r="E8" s="254"/>
      <c r="F8" s="254"/>
      <c r="G8" s="254"/>
      <c r="H8" s="142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3"/>
      <c r="Y8" s="143"/>
      <c r="Z8" s="143"/>
      <c r="AA8" s="143"/>
      <c r="AB8" s="143"/>
      <c r="AC8" s="143"/>
    </row>
    <row r="9" spans="1:29" ht="27.75" customHeight="1">
      <c r="A9" s="255" t="s">
        <v>63</v>
      </c>
      <c r="B9" s="255"/>
      <c r="C9" s="255"/>
      <c r="D9" s="255"/>
      <c r="E9" s="255"/>
      <c r="F9" s="255"/>
      <c r="G9" s="255"/>
      <c r="H9" s="20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3"/>
      <c r="U9" s="170">
        <f>1720</f>
        <v>1720</v>
      </c>
      <c r="V9" s="134" t="s">
        <v>64</v>
      </c>
      <c r="W9" s="145"/>
      <c r="X9" s="143"/>
      <c r="AB9" s="146"/>
      <c r="AC9" s="146"/>
    </row>
    <row r="10" spans="1:22" ht="12.75" customHeight="1">
      <c r="A10" s="251" t="s">
        <v>92</v>
      </c>
      <c r="B10" s="251"/>
      <c r="C10" s="251"/>
      <c r="D10" s="251"/>
      <c r="E10" s="251"/>
      <c r="F10" s="251"/>
      <c r="G10" s="251"/>
      <c r="H10" s="100"/>
      <c r="I10" s="261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3"/>
      <c r="U10" s="126">
        <v>44927</v>
      </c>
      <c r="V10" s="24" t="s">
        <v>28</v>
      </c>
    </row>
    <row r="11" spans="8:22" ht="12.75" customHeight="1">
      <c r="H11" s="100"/>
      <c r="I11" s="264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6"/>
      <c r="U11" s="126">
        <v>46022</v>
      </c>
      <c r="V11" s="24" t="s">
        <v>29</v>
      </c>
    </row>
    <row r="12" spans="8:22" ht="12.75" customHeight="1">
      <c r="H12" s="100"/>
      <c r="I12" s="212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212"/>
      <c r="U12" s="126"/>
      <c r="V12" s="24"/>
    </row>
    <row r="13" spans="1:21" ht="12.75">
      <c r="A13" s="210" t="s">
        <v>11</v>
      </c>
      <c r="B13" s="100"/>
      <c r="C13" s="144"/>
      <c r="D13" s="201"/>
      <c r="E13" s="210" t="s">
        <v>11</v>
      </c>
      <c r="F13" s="100"/>
      <c r="G13" s="144"/>
      <c r="H13" s="100"/>
      <c r="I13" s="149" t="str">
        <f>"1. Projektjahr ("&amp;IF($E$4="","über Beginn Förderungszeitraum zu definieren!)",YEAR($E$4)&amp;"):")</f>
        <v>1. Projektjahr (2023):</v>
      </c>
      <c r="J13" s="150"/>
      <c r="K13" s="150"/>
      <c r="L13" s="150"/>
      <c r="M13" s="150"/>
      <c r="N13" s="150"/>
      <c r="O13" s="149" t="str">
        <f>"1. Projektjahr ("&amp;IF($E$4="","über Beginn Förderungszeitraum zu definieren!)",YEAR($E$4)&amp;"):")</f>
        <v>1. Projektjahr (2023):</v>
      </c>
      <c r="P13" s="151"/>
      <c r="Q13" s="151"/>
      <c r="R13" s="151"/>
      <c r="S13" s="151"/>
      <c r="T13" s="152"/>
      <c r="U13" s="82"/>
    </row>
    <row r="14" spans="1:24" ht="25.5">
      <c r="A14" s="175" t="str">
        <f>IF(LEN(C13)&lt;$U$1,"(Eintrag von mindestens "&amp;$U$1&amp;" Zeichen erforderlich!)","")</f>
        <v>(Eintrag von mindestens 3 Zeichen erforderlich!)</v>
      </c>
      <c r="B14" s="100"/>
      <c r="C14" s="100"/>
      <c r="D14" s="100"/>
      <c r="E14" s="175" t="str">
        <f>IF(LEN(G13)&lt;$U$1,"(Eintrag von mindestens "&amp;$U$1&amp;" Zeichen erforderlich!)","")</f>
        <v>(Eintrag von mindestens 3 Zeichen erforderlich!)</v>
      </c>
      <c r="F14" s="100"/>
      <c r="G14" s="100"/>
      <c r="H14" s="180"/>
      <c r="I14" s="229" t="str">
        <f>IF(C13&lt;&gt;"",C13,"Name MA")</f>
        <v>Name MA</v>
      </c>
      <c r="J14" s="182"/>
      <c r="K14" s="194" t="s">
        <v>82</v>
      </c>
      <c r="L14" s="194" t="s">
        <v>83</v>
      </c>
      <c r="M14" s="195" t="s">
        <v>70</v>
      </c>
      <c r="N14" s="194" t="s">
        <v>84</v>
      </c>
      <c r="O14" s="229" t="str">
        <f>IF(G13&lt;&gt;"",G13,"Name MA")</f>
        <v>Name MA</v>
      </c>
      <c r="P14" s="182"/>
      <c r="Q14" s="194" t="s">
        <v>82</v>
      </c>
      <c r="R14" s="194" t="s">
        <v>83</v>
      </c>
      <c r="S14" s="195" t="s">
        <v>70</v>
      </c>
      <c r="T14" s="207" t="s">
        <v>84</v>
      </c>
      <c r="U14" s="82"/>
      <c r="W14" s="234"/>
      <c r="X14" s="234"/>
    </row>
    <row r="15" spans="1:21" ht="12.75" customHeight="1">
      <c r="A15" s="176" t="s">
        <v>65</v>
      </c>
      <c r="B15" s="100"/>
      <c r="C15" s="100"/>
      <c r="D15" s="100"/>
      <c r="E15" s="176" t="s">
        <v>65</v>
      </c>
      <c r="F15" s="100"/>
      <c r="G15" s="100"/>
      <c r="H15" s="205"/>
      <c r="I15" s="153"/>
      <c r="J15" s="221" t="s">
        <v>75</v>
      </c>
      <c r="K15" s="196"/>
      <c r="L15" s="196"/>
      <c r="M15" s="220">
        <f t="shared" si="0" ref="M15:M22">IFERROR(L15*$I$22+(L15-K15)*$A$23,0)</f>
        <v>0</v>
      </c>
      <c r="N15" s="216">
        <f t="shared" si="1" ref="N15:N22">IF(ISNUMBER($I$20),L15*$I$20,0)</f>
        <v>0</v>
      </c>
      <c r="O15" s="153"/>
      <c r="P15" s="221" t="s">
        <v>75</v>
      </c>
      <c r="Q15" s="196"/>
      <c r="R15" s="196"/>
      <c r="S15" s="220">
        <f t="shared" si="2" ref="S15:S22">IFERROR(R15*$O$22+(R15-Q15)*$E$23,0)</f>
        <v>0</v>
      </c>
      <c r="T15" s="215">
        <f t="shared" si="3" ref="T15:T22">IF(ISNUMBER($O$20),R15*$O$20,0)</f>
        <v>0</v>
      </c>
      <c r="U15" s="82"/>
    </row>
    <row r="16" spans="1:20" ht="12.75">
      <c r="A16" s="148" t="s">
        <v>95</v>
      </c>
      <c r="B16" s="100"/>
      <c r="C16" s="222"/>
      <c r="D16" s="100"/>
      <c r="E16" s="148" t="s">
        <v>95</v>
      </c>
      <c r="F16" s="100"/>
      <c r="G16" s="222"/>
      <c r="H16" s="205"/>
      <c r="I16" s="154">
        <f>IF(I15&gt;0,I15*$U$2+MIN(I15,$U$5*14)*$U$3,0)</f>
        <v>0</v>
      </c>
      <c r="J16" s="221" t="s">
        <v>76</v>
      </c>
      <c r="K16" s="196"/>
      <c r="L16" s="196"/>
      <c r="M16" s="220">
        <f t="shared" si="0"/>
        <v>0</v>
      </c>
      <c r="N16" s="216">
        <f t="shared" si="1"/>
        <v>0</v>
      </c>
      <c r="O16" s="154">
        <f>IF(O15&gt;0,O15*$U$2+MIN(O15,$U$5*14)*$U$3,0)</f>
        <v>0</v>
      </c>
      <c r="P16" s="221" t="s">
        <v>76</v>
      </c>
      <c r="Q16" s="196"/>
      <c r="R16" s="196"/>
      <c r="S16" s="220">
        <f t="shared" si="2"/>
        <v>0</v>
      </c>
      <c r="T16" s="215">
        <f t="shared" si="3"/>
        <v>0</v>
      </c>
    </row>
    <row r="17" spans="1:21" ht="12.75">
      <c r="A17" s="180" t="s">
        <v>88</v>
      </c>
      <c r="B17" s="100"/>
      <c r="C17" s="180"/>
      <c r="D17" s="143"/>
      <c r="E17" s="180" t="s">
        <v>89</v>
      </c>
      <c r="F17" s="100"/>
      <c r="G17" s="180"/>
      <c r="H17" s="205"/>
      <c r="I17" s="154">
        <f>I15+I16</f>
        <v>0</v>
      </c>
      <c r="J17" s="221" t="s">
        <v>77</v>
      </c>
      <c r="K17" s="196"/>
      <c r="L17" s="196"/>
      <c r="M17" s="220">
        <f t="shared" si="0"/>
        <v>0</v>
      </c>
      <c r="N17" s="216">
        <f t="shared" si="1"/>
        <v>0</v>
      </c>
      <c r="O17" s="154">
        <f>O15+O16</f>
        <v>0</v>
      </c>
      <c r="P17" s="221" t="s">
        <v>77</v>
      </c>
      <c r="Q17" s="196"/>
      <c r="R17" s="196"/>
      <c r="S17" s="220">
        <f t="shared" si="2"/>
        <v>0</v>
      </c>
      <c r="T17" s="215">
        <f t="shared" si="3"/>
        <v>0</v>
      </c>
      <c r="U17" s="138"/>
    </row>
    <row r="18" spans="1:21" ht="12.75">
      <c r="A18" s="224"/>
      <c r="B18" s="248" t="s">
        <v>57</v>
      </c>
      <c r="C18" s="248"/>
      <c r="D18" s="177"/>
      <c r="E18" s="153"/>
      <c r="F18" s="249" t="s">
        <v>57</v>
      </c>
      <c r="G18" s="250"/>
      <c r="H18" s="205"/>
      <c r="I18" s="155">
        <f>$U$9</f>
        <v>1720</v>
      </c>
      <c r="J18" s="221" t="s">
        <v>78</v>
      </c>
      <c r="K18" s="196"/>
      <c r="L18" s="196"/>
      <c r="M18" s="220">
        <f t="shared" si="0"/>
        <v>0</v>
      </c>
      <c r="N18" s="216">
        <f t="shared" si="1"/>
        <v>0</v>
      </c>
      <c r="O18" s="155">
        <f>$U$9</f>
        <v>1720</v>
      </c>
      <c r="P18" s="221" t="s">
        <v>78</v>
      </c>
      <c r="Q18" s="196"/>
      <c r="R18" s="196"/>
      <c r="S18" s="220">
        <f t="shared" si="2"/>
        <v>0</v>
      </c>
      <c r="T18" s="215">
        <f t="shared" si="3"/>
        <v>0</v>
      </c>
      <c r="U18" s="138"/>
    </row>
    <row r="19" spans="1:21" ht="12.75">
      <c r="A19" s="154">
        <f>IF(A18&gt;0,A18*$U$2+MIN(A18,$U$5*14)*$U$3,0)</f>
        <v>0</v>
      </c>
      <c r="B19" s="248" t="s">
        <v>58</v>
      </c>
      <c r="C19" s="248"/>
      <c r="D19" s="177"/>
      <c r="E19" s="154">
        <f>IF(E18&gt;0,E18*$U$2+MIN(E18,$U$5*14)*$U$3,0)</f>
        <v>0</v>
      </c>
      <c r="F19" s="249" t="s">
        <v>58</v>
      </c>
      <c r="G19" s="250"/>
      <c r="H19" s="205"/>
      <c r="I19" s="156"/>
      <c r="J19" s="221" t="s">
        <v>79</v>
      </c>
      <c r="K19" s="196"/>
      <c r="L19" s="196"/>
      <c r="M19" s="220">
        <f t="shared" si="0"/>
        <v>0</v>
      </c>
      <c r="N19" s="216">
        <f t="shared" si="1"/>
        <v>0</v>
      </c>
      <c r="O19" s="156"/>
      <c r="P19" s="221" t="s">
        <v>79</v>
      </c>
      <c r="Q19" s="196"/>
      <c r="R19" s="196"/>
      <c r="S19" s="220">
        <f t="shared" si="2"/>
        <v>0</v>
      </c>
      <c r="T19" s="215">
        <f t="shared" si="3"/>
        <v>0</v>
      </c>
      <c r="U19" s="138"/>
    </row>
    <row r="20" spans="1:21" ht="12.75">
      <c r="A20" s="154">
        <f>A18+A19</f>
        <v>0</v>
      </c>
      <c r="B20" s="248" t="s">
        <v>59</v>
      </c>
      <c r="C20" s="248"/>
      <c r="D20" s="177"/>
      <c r="E20" s="154">
        <f>E18+E19</f>
        <v>0</v>
      </c>
      <c r="F20" s="249" t="s">
        <v>59</v>
      </c>
      <c r="G20" s="250"/>
      <c r="H20" s="205"/>
      <c r="I20" s="179" t="str">
        <f>IF(OR(I15="",I19=""),"Eingabe fehlt!",ROUND(IFERROR(I17/(I18*I19/40),0),2))</f>
        <v>Eingabe fehlt!</v>
      </c>
      <c r="J20" s="221" t="s">
        <v>80</v>
      </c>
      <c r="K20" s="196"/>
      <c r="L20" s="196"/>
      <c r="M20" s="220">
        <f t="shared" si="0"/>
        <v>0</v>
      </c>
      <c r="N20" s="216">
        <f t="shared" si="1"/>
        <v>0</v>
      </c>
      <c r="O20" s="179" t="str">
        <f>IF(OR(O15="",O19=""),"Eingabe fehlt!",ROUND(IFERROR(O17/(O18*O19/40),0),2))</f>
        <v>Eingabe fehlt!</v>
      </c>
      <c r="P20" s="221" t="s">
        <v>80</v>
      </c>
      <c r="Q20" s="196"/>
      <c r="R20" s="196"/>
      <c r="S20" s="220">
        <f t="shared" si="2"/>
        <v>0</v>
      </c>
      <c r="T20" s="215">
        <f t="shared" si="3"/>
        <v>0</v>
      </c>
      <c r="U20" s="82"/>
    </row>
    <row r="21" spans="1:21" ht="12.75">
      <c r="A21" s="155">
        <f>$U$9</f>
        <v>1720</v>
      </c>
      <c r="B21" s="248" t="s">
        <v>60</v>
      </c>
      <c r="C21" s="248"/>
      <c r="D21" s="177"/>
      <c r="E21" s="155">
        <f>$U$9</f>
        <v>1720</v>
      </c>
      <c r="F21" s="249" t="s">
        <v>60</v>
      </c>
      <c r="G21" s="250"/>
      <c r="H21" s="100"/>
      <c r="I21" s="213" t="s">
        <v>81</v>
      </c>
      <c r="J21" s="221" t="s">
        <v>85</v>
      </c>
      <c r="K21" s="196"/>
      <c r="L21" s="196"/>
      <c r="M21" s="220">
        <f t="shared" si="0"/>
        <v>0</v>
      </c>
      <c r="N21" s="216">
        <f t="shared" si="1"/>
        <v>0</v>
      </c>
      <c r="O21" s="197" t="s">
        <v>81</v>
      </c>
      <c r="P21" s="221" t="s">
        <v>85</v>
      </c>
      <c r="Q21" s="196"/>
      <c r="R21" s="196"/>
      <c r="S21" s="220">
        <f t="shared" si="2"/>
        <v>0</v>
      </c>
      <c r="T21" s="215">
        <f t="shared" si="3"/>
        <v>0</v>
      </c>
      <c r="U21" s="82"/>
    </row>
    <row r="22" spans="1:21" ht="12.75">
      <c r="A22" s="156"/>
      <c r="B22" s="248" t="s">
        <v>61</v>
      </c>
      <c r="C22" s="248"/>
      <c r="D22" s="177"/>
      <c r="E22" s="156"/>
      <c r="F22" s="249" t="s">
        <v>61</v>
      </c>
      <c r="G22" s="250"/>
      <c r="H22" s="203"/>
      <c r="I22" s="214">
        <f>IFERROR(I20-$A$23,0)</f>
        <v>0</v>
      </c>
      <c r="J22" s="221" t="s">
        <v>86</v>
      </c>
      <c r="K22" s="196"/>
      <c r="L22" s="196"/>
      <c r="M22" s="220">
        <f t="shared" si="0"/>
        <v>0</v>
      </c>
      <c r="N22" s="216">
        <f t="shared" si="1"/>
        <v>0</v>
      </c>
      <c r="O22" s="214">
        <f>IFERROR(O20-$A$23,0)</f>
        <v>0</v>
      </c>
      <c r="P22" s="221" t="s">
        <v>86</v>
      </c>
      <c r="Q22" s="196"/>
      <c r="R22" s="196"/>
      <c r="S22" s="220">
        <f t="shared" si="2"/>
        <v>0</v>
      </c>
      <c r="T22" s="215">
        <f t="shared" si="3"/>
        <v>0</v>
      </c>
      <c r="U22" s="82"/>
    </row>
    <row r="23" spans="1:20" ht="12.75">
      <c r="A23" s="179" t="str">
        <f>IF(OR(A18="",A22=""),"Eingabe fehlt!",ROUND(IFERROR(A20/(A21*A22/40),0),2))</f>
        <v>Eingabe fehlt!</v>
      </c>
      <c r="B23" s="248" t="s">
        <v>62</v>
      </c>
      <c r="C23" s="248"/>
      <c r="D23" s="177"/>
      <c r="E23" s="179" t="str">
        <f>IF(OR(E18="",E22=""),"Eingabe fehlt!",ROUND(IFERROR(E20/(E21*E22/40),0),2))</f>
        <v>Eingabe fehlt!</v>
      </c>
      <c r="F23" s="249" t="s">
        <v>62</v>
      </c>
      <c r="G23" s="250"/>
      <c r="H23" s="204"/>
      <c r="I23" s="217" t="s">
        <v>87</v>
      </c>
      <c r="J23" s="218"/>
      <c r="K23" s="199">
        <f>SUM(K15:K22)</f>
        <v>0</v>
      </c>
      <c r="L23" s="199">
        <f t="shared" si="4" ref="L23">SUM(L15:L22)</f>
        <v>0</v>
      </c>
      <c r="M23" s="200">
        <f t="shared" si="5" ref="M23">SUM(M15:M22)</f>
        <v>0</v>
      </c>
      <c r="N23" s="200">
        <f t="shared" si="6" ref="N23">SUM(N15:N22)</f>
        <v>0</v>
      </c>
      <c r="O23" s="217" t="s">
        <v>87</v>
      </c>
      <c r="P23" s="218"/>
      <c r="Q23" s="199">
        <f>SUM(Q15:Q22)</f>
        <v>0</v>
      </c>
      <c r="R23" s="199">
        <f t="shared" si="7" ref="R23">SUM(R15:R22)</f>
        <v>0</v>
      </c>
      <c r="S23" s="200">
        <f t="shared" si="8" ref="S23">SUM(S15:S22)</f>
        <v>0</v>
      </c>
      <c r="T23" s="200">
        <f t="shared" si="9" ref="T23">SUM(T15:T22)</f>
        <v>0</v>
      </c>
    </row>
    <row r="24" spans="8:20" ht="12.75">
      <c r="H24" s="157"/>
      <c r="I24" s="15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50"/>
    </row>
    <row r="25" spans="1:20" ht="12.75">
      <c r="A25" s="157"/>
      <c r="B25" s="157"/>
      <c r="C25" s="157"/>
      <c r="D25" s="157"/>
      <c r="E25" s="157"/>
      <c r="F25" s="157"/>
      <c r="G25" s="157"/>
      <c r="H25" s="157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</row>
    <row r="26" spans="1:20" ht="12.75">
      <c r="A26" s="210" t="s">
        <v>11</v>
      </c>
      <c r="B26" s="100"/>
      <c r="C26" s="144"/>
      <c r="D26" s="178"/>
      <c r="E26" s="210" t="s">
        <v>11</v>
      </c>
      <c r="F26" s="100"/>
      <c r="G26" s="144"/>
      <c r="H26" s="201"/>
      <c r="I26" s="149" t="str">
        <f>"1. Projektjahr ("&amp;IF($E$4="","über Beginn Förderungszeitraum zu definieren!)",YEAR($E$4)&amp;"):")</f>
        <v>1. Projektjahr (2023):</v>
      </c>
      <c r="J26" s="150"/>
      <c r="K26" s="150"/>
      <c r="L26" s="150"/>
      <c r="M26" s="150"/>
      <c r="N26" s="150"/>
      <c r="O26" s="149" t="str">
        <f>"1. Projektjahr ("&amp;IF($E$4="","über Beginn Förderungszeitraum zu definieren!)",YEAR($E$4)&amp;"):")</f>
        <v>1. Projektjahr (2023):</v>
      </c>
      <c r="P26" s="151"/>
      <c r="Q26" s="151"/>
      <c r="R26" s="151"/>
      <c r="S26" s="151"/>
      <c r="T26" s="152"/>
    </row>
    <row r="27" spans="1:20" ht="25.5">
      <c r="A27" s="175" t="str">
        <f>IF(LEN(C26)&lt;$U$1,"(Eintrag von mindestens "&amp;$U$1&amp;" Zeichen erforderlich!)","")</f>
        <v>(Eintrag von mindestens 3 Zeichen erforderlich!)</v>
      </c>
      <c r="B27" s="100"/>
      <c r="C27" s="100"/>
      <c r="D27" s="178"/>
      <c r="E27" s="175" t="str">
        <f>IF(LEN(G26)&lt;$U$1,"(Eintrag von mindestens "&amp;$U$1&amp;" Zeichen erforderlich!)","")</f>
        <v>(Eintrag von mindestens 3 Zeichen erforderlich!)</v>
      </c>
      <c r="F27" s="100"/>
      <c r="G27" s="100"/>
      <c r="H27" s="100"/>
      <c r="I27" s="229" t="str">
        <f>IF(C26&lt;&gt;"",C26,"Name MA")</f>
        <v>Name MA</v>
      </c>
      <c r="J27" s="182"/>
      <c r="K27" s="194" t="s">
        <v>82</v>
      </c>
      <c r="L27" s="194" t="s">
        <v>83</v>
      </c>
      <c r="M27" s="195" t="s">
        <v>70</v>
      </c>
      <c r="N27" s="194" t="s">
        <v>84</v>
      </c>
      <c r="O27" s="229" t="str">
        <f>IF(G26&lt;&gt;"",G26,"Name MA")</f>
        <v>Name MA</v>
      </c>
      <c r="P27" s="182"/>
      <c r="Q27" s="194" t="s">
        <v>82</v>
      </c>
      <c r="R27" s="194" t="s">
        <v>83</v>
      </c>
      <c r="S27" s="195" t="s">
        <v>70</v>
      </c>
      <c r="T27" s="207" t="s">
        <v>84</v>
      </c>
    </row>
    <row r="28" spans="1:20" ht="12.75">
      <c r="A28" s="176" t="s">
        <v>65</v>
      </c>
      <c r="B28" s="100"/>
      <c r="C28" s="100"/>
      <c r="D28" s="178"/>
      <c r="E28" s="176" t="s">
        <v>65</v>
      </c>
      <c r="F28" s="100"/>
      <c r="G28" s="100"/>
      <c r="H28" s="100"/>
      <c r="I28" s="153"/>
      <c r="J28" s="221" t="s">
        <v>75</v>
      </c>
      <c r="K28" s="196"/>
      <c r="L28" s="196"/>
      <c r="M28" s="220">
        <f t="shared" si="10" ref="M28:M35">IFERROR(L28*$I$35+(L28-K28)*$A$36,0)</f>
        <v>0</v>
      </c>
      <c r="N28" s="216">
        <f t="shared" si="11" ref="N28:N35">IF(ISNUMBER($I$33),L28*$I$33,0)</f>
        <v>0</v>
      </c>
      <c r="O28" s="153"/>
      <c r="P28" s="221" t="s">
        <v>75</v>
      </c>
      <c r="Q28" s="196"/>
      <c r="R28" s="196"/>
      <c r="S28" s="220">
        <f t="shared" si="12" ref="S28:S35">IFERROR(R28*$O$35+(R28-Q28)*$E$36,0)</f>
        <v>0</v>
      </c>
      <c r="T28" s="215">
        <f>IF(ISNUMBER($O$33),R28*$O$33,0)</f>
        <v>0</v>
      </c>
    </row>
    <row r="29" spans="1:20" ht="12.75">
      <c r="A29" s="148" t="s">
        <v>95</v>
      </c>
      <c r="B29" s="100"/>
      <c r="C29" s="222"/>
      <c r="D29" s="178"/>
      <c r="E29" s="148" t="s">
        <v>95</v>
      </c>
      <c r="F29" s="100"/>
      <c r="G29" s="222"/>
      <c r="H29" s="100"/>
      <c r="I29" s="154">
        <f>IF(I28&gt;0,I28*$U$2+MIN(I28,$U$5*14)*$U$3,0)</f>
        <v>0</v>
      </c>
      <c r="J29" s="221" t="s">
        <v>76</v>
      </c>
      <c r="K29" s="196"/>
      <c r="L29" s="196"/>
      <c r="M29" s="220">
        <f t="shared" si="10"/>
        <v>0</v>
      </c>
      <c r="N29" s="216">
        <f t="shared" si="11"/>
        <v>0</v>
      </c>
      <c r="O29" s="154">
        <f>IF(O28&gt;0,O28*$U$2+MIN(O28,$U$5*14)*$U$3,0)</f>
        <v>0</v>
      </c>
      <c r="P29" s="221" t="s">
        <v>76</v>
      </c>
      <c r="Q29" s="196"/>
      <c r="R29" s="196"/>
      <c r="S29" s="220">
        <f t="shared" si="12"/>
        <v>0</v>
      </c>
      <c r="T29" s="215">
        <f>IF(ISNUMBER($O$33),R29*$O$33,0)</f>
        <v>0</v>
      </c>
    </row>
    <row r="30" spans="1:20" ht="12.75">
      <c r="A30" s="180" t="s">
        <v>73</v>
      </c>
      <c r="B30" s="100"/>
      <c r="C30" s="180"/>
      <c r="D30" s="178"/>
      <c r="E30" s="180" t="s">
        <v>74</v>
      </c>
      <c r="F30" s="252"/>
      <c r="G30" s="252"/>
      <c r="H30" s="180"/>
      <c r="I30" s="154">
        <f>I28+I29</f>
        <v>0</v>
      </c>
      <c r="J30" s="221" t="s">
        <v>77</v>
      </c>
      <c r="K30" s="196"/>
      <c r="L30" s="196"/>
      <c r="M30" s="220">
        <f t="shared" si="10"/>
        <v>0</v>
      </c>
      <c r="N30" s="216">
        <f t="shared" si="11"/>
        <v>0</v>
      </c>
      <c r="O30" s="154">
        <f>O28+O29</f>
        <v>0</v>
      </c>
      <c r="P30" s="221" t="s">
        <v>77</v>
      </c>
      <c r="Q30" s="196"/>
      <c r="R30" s="196"/>
      <c r="S30" s="220">
        <f t="shared" si="12"/>
        <v>0</v>
      </c>
      <c r="T30" s="215">
        <f>IF(ISNUMBER($O$33),R30*$O$33,0)</f>
        <v>0</v>
      </c>
    </row>
    <row r="31" spans="1:20" ht="12.75">
      <c r="A31" s="153"/>
      <c r="B31" s="248" t="s">
        <v>57</v>
      </c>
      <c r="C31" s="248"/>
      <c r="D31" s="177"/>
      <c r="E31" s="153"/>
      <c r="F31" s="249" t="s">
        <v>57</v>
      </c>
      <c r="G31" s="250"/>
      <c r="H31" s="205"/>
      <c r="I31" s="155">
        <f>$U$9</f>
        <v>1720</v>
      </c>
      <c r="J31" s="221" t="s">
        <v>78</v>
      </c>
      <c r="K31" s="196"/>
      <c r="L31" s="196"/>
      <c r="M31" s="220">
        <f t="shared" si="10"/>
        <v>0</v>
      </c>
      <c r="N31" s="216">
        <f t="shared" si="11"/>
        <v>0</v>
      </c>
      <c r="O31" s="155">
        <f>$U$9</f>
        <v>1720</v>
      </c>
      <c r="P31" s="221" t="s">
        <v>78</v>
      </c>
      <c r="Q31" s="196"/>
      <c r="R31" s="196"/>
      <c r="S31" s="220">
        <f t="shared" si="12"/>
        <v>0</v>
      </c>
      <c r="T31" s="215">
        <f>IF(ISNUMBER($O$20),R31*$O$20,0)</f>
        <v>0</v>
      </c>
    </row>
    <row r="32" spans="1:20" ht="12.75">
      <c r="A32" s="154">
        <f>IF(A31&gt;0,A31*$U$2+MIN(A31,$U$5*14)*$U$3,0)</f>
        <v>0</v>
      </c>
      <c r="B32" s="248" t="s">
        <v>58</v>
      </c>
      <c r="C32" s="248"/>
      <c r="D32" s="177"/>
      <c r="E32" s="154">
        <f>IF(E31&gt;0,E31*$U$2+MIN(E31,$U$6*14)*$U$3,0)</f>
        <v>0</v>
      </c>
      <c r="F32" s="249" t="s">
        <v>58</v>
      </c>
      <c r="G32" s="250"/>
      <c r="H32" s="205"/>
      <c r="I32" s="156"/>
      <c r="J32" s="221" t="s">
        <v>79</v>
      </c>
      <c r="K32" s="196"/>
      <c r="L32" s="196"/>
      <c r="M32" s="220">
        <f t="shared" si="10"/>
        <v>0</v>
      </c>
      <c r="N32" s="216">
        <f t="shared" si="11"/>
        <v>0</v>
      </c>
      <c r="O32" s="156"/>
      <c r="P32" s="221" t="s">
        <v>79</v>
      </c>
      <c r="Q32" s="196"/>
      <c r="R32" s="196"/>
      <c r="S32" s="220">
        <f t="shared" si="12"/>
        <v>0</v>
      </c>
      <c r="T32" s="215">
        <f>IF(ISNUMBER($O$20),R32*$O$20,0)</f>
        <v>0</v>
      </c>
    </row>
    <row r="33" spans="1:20" ht="12.75">
      <c r="A33" s="154">
        <f>A31+A32</f>
        <v>0</v>
      </c>
      <c r="B33" s="248" t="s">
        <v>59</v>
      </c>
      <c r="C33" s="248"/>
      <c r="D33" s="177"/>
      <c r="E33" s="154">
        <f>E31+E32</f>
        <v>0</v>
      </c>
      <c r="F33" s="249" t="s">
        <v>59</v>
      </c>
      <c r="G33" s="250"/>
      <c r="H33" s="205"/>
      <c r="I33" s="179" t="str">
        <f>IF(OR(I28="",I32=""),"Eingabe fehlt!",ROUND(IFERROR(I30/(I31*I32/40),0),2))</f>
        <v>Eingabe fehlt!</v>
      </c>
      <c r="J33" s="221" t="s">
        <v>80</v>
      </c>
      <c r="K33" s="196"/>
      <c r="L33" s="196"/>
      <c r="M33" s="220">
        <f t="shared" si="10"/>
        <v>0</v>
      </c>
      <c r="N33" s="216">
        <f t="shared" si="11"/>
        <v>0</v>
      </c>
      <c r="O33" s="179" t="str">
        <f>IF(OR(O28="",O32=""),"Eingabe fehlt!",ROUND(IFERROR(O30/(O31*O32/40),0),2))</f>
        <v>Eingabe fehlt!</v>
      </c>
      <c r="P33" s="221" t="s">
        <v>80</v>
      </c>
      <c r="Q33" s="196"/>
      <c r="R33" s="196"/>
      <c r="S33" s="220">
        <f t="shared" si="12"/>
        <v>0</v>
      </c>
      <c r="T33" s="215">
        <f>IF(ISNUMBER($O$20),R33*$O$20,0)</f>
        <v>0</v>
      </c>
    </row>
    <row r="34" spans="1:20" ht="12.75">
      <c r="A34" s="155">
        <f>$U$9</f>
        <v>1720</v>
      </c>
      <c r="B34" s="248" t="s">
        <v>60</v>
      </c>
      <c r="C34" s="248"/>
      <c r="D34" s="177"/>
      <c r="E34" s="155">
        <f>$U$9</f>
        <v>1720</v>
      </c>
      <c r="F34" s="249" t="s">
        <v>60</v>
      </c>
      <c r="G34" s="250"/>
      <c r="H34" s="205"/>
      <c r="I34" s="213" t="s">
        <v>81</v>
      </c>
      <c r="J34" s="221" t="s">
        <v>85</v>
      </c>
      <c r="K34" s="196"/>
      <c r="L34" s="196"/>
      <c r="M34" s="220">
        <f t="shared" si="10"/>
        <v>0</v>
      </c>
      <c r="N34" s="216">
        <f t="shared" si="11"/>
        <v>0</v>
      </c>
      <c r="O34" s="197" t="s">
        <v>81</v>
      </c>
      <c r="P34" s="221" t="s">
        <v>85</v>
      </c>
      <c r="Q34" s="196"/>
      <c r="R34" s="196"/>
      <c r="S34" s="220">
        <f t="shared" si="12"/>
        <v>0</v>
      </c>
      <c r="T34" s="215">
        <f>IF(ISNUMBER($O$20),R34*$O$20,0)</f>
        <v>0</v>
      </c>
    </row>
    <row r="35" spans="1:20" ht="12.75">
      <c r="A35" s="156"/>
      <c r="B35" s="248" t="s">
        <v>61</v>
      </c>
      <c r="C35" s="248"/>
      <c r="D35" s="177"/>
      <c r="E35" s="156"/>
      <c r="F35" s="249" t="s">
        <v>61</v>
      </c>
      <c r="G35" s="250"/>
      <c r="H35" s="205"/>
      <c r="I35" s="214">
        <f>IFERROR(I33-$A$36,0)</f>
        <v>0</v>
      </c>
      <c r="J35" s="221" t="s">
        <v>86</v>
      </c>
      <c r="K35" s="196"/>
      <c r="L35" s="196"/>
      <c r="M35" s="220">
        <f t="shared" si="10"/>
        <v>0</v>
      </c>
      <c r="N35" s="216">
        <f t="shared" si="11"/>
        <v>0</v>
      </c>
      <c r="O35" s="214">
        <f>IFERROR(O33-$E$36,0)</f>
        <v>0</v>
      </c>
      <c r="P35" s="221" t="s">
        <v>86</v>
      </c>
      <c r="Q35" s="196"/>
      <c r="R35" s="196"/>
      <c r="S35" s="220">
        <f t="shared" si="12"/>
        <v>0</v>
      </c>
      <c r="T35" s="215">
        <f>IF(ISNUMBER($O$20),R35*$O$20,0)</f>
        <v>0</v>
      </c>
    </row>
    <row r="36" spans="1:20" ht="12.75">
      <c r="A36" s="179" t="str">
        <f>IF(OR(A31="",A35=""),"Eingabe fehlt!",ROUND(IFERROR(A33/(A34*A35/40),0),2))</f>
        <v>Eingabe fehlt!</v>
      </c>
      <c r="B36" s="248" t="s">
        <v>62</v>
      </c>
      <c r="C36" s="248"/>
      <c r="D36" s="177"/>
      <c r="E36" s="179" t="str">
        <f>IF(OR(E31="",E35=""),"Eingabe fehlt!",ROUND(IFERROR(E33/(E34*E35/40),0),2))</f>
        <v>Eingabe fehlt!</v>
      </c>
      <c r="F36" s="249" t="s">
        <v>62</v>
      </c>
      <c r="G36" s="250"/>
      <c r="H36" s="205"/>
      <c r="I36" s="217" t="s">
        <v>87</v>
      </c>
      <c r="J36" s="218"/>
      <c r="K36" s="199">
        <f>SUM(K28:K35)</f>
        <v>0</v>
      </c>
      <c r="L36" s="199">
        <f t="shared" si="13" ref="L36:N36">SUM(L28:L35)</f>
        <v>0</v>
      </c>
      <c r="M36" s="200">
        <f t="shared" si="13"/>
        <v>0</v>
      </c>
      <c r="N36" s="200">
        <f t="shared" si="13"/>
        <v>0</v>
      </c>
      <c r="O36" s="217" t="s">
        <v>87</v>
      </c>
      <c r="P36" s="218"/>
      <c r="Q36" s="199">
        <f>SUM(Q28:Q35)</f>
        <v>0</v>
      </c>
      <c r="R36" s="199">
        <f t="shared" si="14" ref="R36:T36">SUM(R28:R35)</f>
        <v>0</v>
      </c>
      <c r="S36" s="200">
        <f t="shared" si="14"/>
        <v>0</v>
      </c>
      <c r="T36" s="200">
        <f t="shared" si="14"/>
        <v>0</v>
      </c>
    </row>
    <row r="37" spans="1:20" ht="12.75">
      <c r="A37" s="100"/>
      <c r="B37" s="100"/>
      <c r="C37" s="100"/>
      <c r="D37" s="100"/>
      <c r="E37" s="100"/>
      <c r="F37" s="100"/>
      <c r="G37" s="100"/>
      <c r="H37" s="100"/>
      <c r="I37" s="15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50"/>
    </row>
    <row r="38" spans="1:20" ht="12.75">
      <c r="A38" s="158"/>
      <c r="B38" s="158"/>
      <c r="C38" s="158"/>
      <c r="D38" s="158"/>
      <c r="E38" s="158"/>
      <c r="F38" s="158"/>
      <c r="G38" s="158"/>
      <c r="H38" s="15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</row>
    <row r="39" spans="1:20" ht="12.75">
      <c r="A39" s="210" t="s">
        <v>11</v>
      </c>
      <c r="B39" s="100"/>
      <c r="C39" s="226"/>
      <c r="D39" s="209"/>
      <c r="E39" s="210" t="s">
        <v>11</v>
      </c>
      <c r="F39" s="100"/>
      <c r="G39" s="144"/>
      <c r="H39" s="201"/>
      <c r="I39" s="149" t="str">
        <f>"1. Projektjahr ("&amp;IF($E$4="","über Beginn Förderungszeitraum zu definieren!)",YEAR($E$4)&amp;"):")</f>
        <v>1. Projektjahr (2023):</v>
      </c>
      <c r="J39" s="150"/>
      <c r="K39" s="150"/>
      <c r="L39" s="150"/>
      <c r="M39" s="150"/>
      <c r="N39" s="150"/>
      <c r="O39" s="149" t="str">
        <f>"1. Projektjahr ("&amp;IF($E$4="","über Beginn Förderungszeitraum zu definieren!)",YEAR($E$4)&amp;"):")</f>
        <v>1. Projektjahr (2023):</v>
      </c>
      <c r="P39" s="151"/>
      <c r="Q39" s="151"/>
      <c r="R39" s="151"/>
      <c r="S39" s="150"/>
      <c r="T39" s="152"/>
    </row>
    <row r="40" spans="1:20" ht="25.5">
      <c r="A40" s="175" t="str">
        <f>IF(LEN(C39)&lt;$U$1,"(Eintrag von mindestens "&amp;$U$1&amp;" Zeichen erforderlich!)","")</f>
        <v>(Eintrag von mindestens 3 Zeichen erforderlich!)</v>
      </c>
      <c r="B40" s="100"/>
      <c r="C40" s="100"/>
      <c r="D40" s="100"/>
      <c r="E40" s="175" t="str">
        <f>IF(LEN(G39)&lt;$U$1,"(Eintrag von mindestens "&amp;$U$1&amp;" Zeichen erforderlich!)","")</f>
        <v>(Eintrag von mindestens 3 Zeichen erforderlich!)</v>
      </c>
      <c r="F40" s="100"/>
      <c r="G40" s="100"/>
      <c r="H40" s="100"/>
      <c r="I40" s="229" t="str">
        <f>IF(C38&lt;&gt;"",C38,"Name MA")</f>
        <v>Name MA</v>
      </c>
      <c r="J40" s="182"/>
      <c r="K40" s="194" t="s">
        <v>82</v>
      </c>
      <c r="L40" s="194" t="s">
        <v>83</v>
      </c>
      <c r="M40" s="195" t="s">
        <v>70</v>
      </c>
      <c r="N40" s="194" t="s">
        <v>84</v>
      </c>
      <c r="O40" s="229" t="str">
        <f>IF(G39&lt;&gt;"",G39,"Name MA")</f>
        <v>Name MA</v>
      </c>
      <c r="P40" s="182"/>
      <c r="Q40" s="194" t="s">
        <v>82</v>
      </c>
      <c r="R40" s="194" t="s">
        <v>83</v>
      </c>
      <c r="S40" s="195" t="s">
        <v>70</v>
      </c>
      <c r="T40" s="207" t="s">
        <v>84</v>
      </c>
    </row>
    <row r="41" spans="1:20" ht="12.75">
      <c r="A41" s="176" t="s">
        <v>65</v>
      </c>
      <c r="B41" s="100"/>
      <c r="C41" s="100"/>
      <c r="D41" s="100"/>
      <c r="E41" s="176" t="s">
        <v>65</v>
      </c>
      <c r="F41" s="100"/>
      <c r="G41" s="100"/>
      <c r="H41" s="100"/>
      <c r="I41" s="153"/>
      <c r="J41" s="221" t="s">
        <v>75</v>
      </c>
      <c r="K41" s="196"/>
      <c r="L41" s="196"/>
      <c r="M41" s="220">
        <f t="shared" si="15" ref="M41:M48">IFERROR(L41*$I$48+(L41-K41)*$A$49,0)</f>
        <v>0</v>
      </c>
      <c r="N41" s="215">
        <f t="shared" si="16" ref="N41:N48">IF(ISNUMBER($I$46),L41*$I$46,0)</f>
        <v>0</v>
      </c>
      <c r="O41" s="153"/>
      <c r="P41" s="221" t="s">
        <v>75</v>
      </c>
      <c r="Q41" s="196"/>
      <c r="R41" s="196"/>
      <c r="S41" s="220">
        <f t="shared" si="17" ref="S41:S48">IFERROR(R41*$O$48+(R41-Q41)*$E$49,0)</f>
        <v>0</v>
      </c>
      <c r="T41" s="215">
        <f t="shared" si="18" ref="T41:T48">IF(ISNUMBER($O$46),R41*$O$46,0)</f>
        <v>0</v>
      </c>
    </row>
    <row r="42" spans="1:20" ht="12.75">
      <c r="A42" s="148" t="s">
        <v>95</v>
      </c>
      <c r="B42" s="100"/>
      <c r="C42" s="222"/>
      <c r="D42" s="100"/>
      <c r="E42" s="148" t="s">
        <v>95</v>
      </c>
      <c r="F42" s="100"/>
      <c r="G42" s="222"/>
      <c r="H42" s="100"/>
      <c r="I42" s="154">
        <f>IF(I41&gt;0,I41*$U$2+MIN(I41,$U$5*14)*$U$3,0)</f>
        <v>0</v>
      </c>
      <c r="J42" s="221" t="s">
        <v>76</v>
      </c>
      <c r="K42" s="196"/>
      <c r="L42" s="196"/>
      <c r="M42" s="220">
        <f t="shared" si="15"/>
        <v>0</v>
      </c>
      <c r="N42" s="215">
        <f t="shared" si="16"/>
        <v>0</v>
      </c>
      <c r="O42" s="154">
        <f>IF(O41&gt;0,O41*$U$2+MIN(O41,$U$5*14)*$U$3,0)</f>
        <v>0</v>
      </c>
      <c r="P42" s="221" t="s">
        <v>76</v>
      </c>
      <c r="Q42" s="196"/>
      <c r="R42" s="196"/>
      <c r="S42" s="220">
        <f t="shared" si="17"/>
        <v>0</v>
      </c>
      <c r="T42" s="215">
        <f t="shared" si="18"/>
        <v>0</v>
      </c>
    </row>
    <row r="43" spans="1:20" ht="12.75">
      <c r="A43" s="180" t="s">
        <v>71</v>
      </c>
      <c r="B43" s="100"/>
      <c r="C43" s="180"/>
      <c r="D43" s="143"/>
      <c r="E43" s="180" t="s">
        <v>72</v>
      </c>
      <c r="F43" s="252"/>
      <c r="G43" s="252"/>
      <c r="H43" s="180"/>
      <c r="I43" s="154">
        <f>I41+I42</f>
        <v>0</v>
      </c>
      <c r="J43" s="221" t="s">
        <v>77</v>
      </c>
      <c r="K43" s="196"/>
      <c r="L43" s="196"/>
      <c r="M43" s="220">
        <f t="shared" si="15"/>
        <v>0</v>
      </c>
      <c r="N43" s="215">
        <f t="shared" si="16"/>
        <v>0</v>
      </c>
      <c r="O43" s="154">
        <f>O41+O42</f>
        <v>0</v>
      </c>
      <c r="P43" s="221" t="s">
        <v>77</v>
      </c>
      <c r="Q43" s="196"/>
      <c r="R43" s="196"/>
      <c r="S43" s="220">
        <f t="shared" si="17"/>
        <v>0</v>
      </c>
      <c r="T43" s="215">
        <f t="shared" si="18"/>
        <v>0</v>
      </c>
    </row>
    <row r="44" spans="1:20" ht="12.75">
      <c r="A44" s="153"/>
      <c r="B44" s="248" t="s">
        <v>57</v>
      </c>
      <c r="C44" s="248"/>
      <c r="D44" s="177"/>
      <c r="E44" s="153"/>
      <c r="F44" s="249" t="s">
        <v>57</v>
      </c>
      <c r="G44" s="250"/>
      <c r="H44" s="205"/>
      <c r="I44" s="155">
        <f>$U$9</f>
        <v>1720</v>
      </c>
      <c r="J44" s="221" t="s">
        <v>78</v>
      </c>
      <c r="K44" s="196"/>
      <c r="L44" s="196"/>
      <c r="M44" s="220">
        <f t="shared" si="15"/>
        <v>0</v>
      </c>
      <c r="N44" s="215">
        <f t="shared" si="16"/>
        <v>0</v>
      </c>
      <c r="O44" s="155">
        <f>$U$9</f>
        <v>1720</v>
      </c>
      <c r="P44" s="221" t="s">
        <v>78</v>
      </c>
      <c r="Q44" s="196"/>
      <c r="R44" s="196"/>
      <c r="S44" s="220">
        <f t="shared" si="17"/>
        <v>0</v>
      </c>
      <c r="T44" s="215">
        <f t="shared" si="18"/>
        <v>0</v>
      </c>
    </row>
    <row r="45" spans="1:20" ht="12.75">
      <c r="A45" s="154">
        <f>IF(A44&gt;0,A44*$U$2+MIN(A44,$U$5*14)*$U$3,0)</f>
        <v>0</v>
      </c>
      <c r="B45" s="248" t="s">
        <v>58</v>
      </c>
      <c r="C45" s="248"/>
      <c r="D45" s="177"/>
      <c r="E45" s="154">
        <f>IF(E44&gt;0,E44*$U$2+MIN(E44,$U$6*14)*$U$3,0)</f>
        <v>0</v>
      </c>
      <c r="F45" s="249" t="s">
        <v>58</v>
      </c>
      <c r="G45" s="250"/>
      <c r="H45" s="205"/>
      <c r="I45" s="156"/>
      <c r="J45" s="221" t="s">
        <v>79</v>
      </c>
      <c r="K45" s="196"/>
      <c r="L45" s="196"/>
      <c r="M45" s="220">
        <f t="shared" si="15"/>
        <v>0</v>
      </c>
      <c r="N45" s="215">
        <f t="shared" si="16"/>
        <v>0</v>
      </c>
      <c r="O45" s="156"/>
      <c r="P45" s="221" t="s">
        <v>79</v>
      </c>
      <c r="Q45" s="196"/>
      <c r="R45" s="196"/>
      <c r="S45" s="220">
        <f t="shared" si="17"/>
        <v>0</v>
      </c>
      <c r="T45" s="215">
        <f t="shared" si="18"/>
        <v>0</v>
      </c>
    </row>
    <row r="46" spans="1:20" ht="12.75">
      <c r="A46" s="154">
        <f>A44+A45</f>
        <v>0</v>
      </c>
      <c r="B46" s="248" t="s">
        <v>59</v>
      </c>
      <c r="C46" s="248"/>
      <c r="D46" s="177"/>
      <c r="E46" s="154">
        <f>E44+E45</f>
        <v>0</v>
      </c>
      <c r="F46" s="249" t="s">
        <v>59</v>
      </c>
      <c r="G46" s="250"/>
      <c r="H46" s="205"/>
      <c r="I46" s="179" t="str">
        <f>IF(OR(I41="",I45=""),"Eingabe fehlt!",ROUND(IFERROR(I43/(I44*I45/40),0),2))</f>
        <v>Eingabe fehlt!</v>
      </c>
      <c r="J46" s="221" t="s">
        <v>80</v>
      </c>
      <c r="K46" s="196"/>
      <c r="L46" s="196"/>
      <c r="M46" s="220">
        <f t="shared" si="15"/>
        <v>0</v>
      </c>
      <c r="N46" s="215">
        <f t="shared" si="16"/>
        <v>0</v>
      </c>
      <c r="O46" s="179" t="str">
        <f>IF(OR(O41="",O45=""),"Eingabe fehlt!",ROUND(IFERROR(O43/(O44*O45/40),0),2))</f>
        <v>Eingabe fehlt!</v>
      </c>
      <c r="P46" s="221" t="s">
        <v>80</v>
      </c>
      <c r="Q46" s="196"/>
      <c r="R46" s="196"/>
      <c r="S46" s="220">
        <f t="shared" si="17"/>
        <v>0</v>
      </c>
      <c r="T46" s="215">
        <f t="shared" si="18"/>
        <v>0</v>
      </c>
    </row>
    <row r="47" spans="1:20" ht="12.75">
      <c r="A47" s="155">
        <f>$U$9</f>
        <v>1720</v>
      </c>
      <c r="B47" s="248" t="s">
        <v>60</v>
      </c>
      <c r="C47" s="248"/>
      <c r="D47" s="177"/>
      <c r="E47" s="155">
        <f>$U$9</f>
        <v>1720</v>
      </c>
      <c r="F47" s="249" t="s">
        <v>60</v>
      </c>
      <c r="G47" s="250"/>
      <c r="H47" s="205"/>
      <c r="I47" s="213" t="s">
        <v>81</v>
      </c>
      <c r="J47" s="221" t="s">
        <v>85</v>
      </c>
      <c r="K47" s="196"/>
      <c r="L47" s="196"/>
      <c r="M47" s="220">
        <f t="shared" si="15"/>
        <v>0</v>
      </c>
      <c r="N47" s="215">
        <f t="shared" si="16"/>
        <v>0</v>
      </c>
      <c r="O47" s="219" t="s">
        <v>81</v>
      </c>
      <c r="P47" s="221" t="s">
        <v>85</v>
      </c>
      <c r="Q47" s="196"/>
      <c r="R47" s="196"/>
      <c r="S47" s="220">
        <f t="shared" si="17"/>
        <v>0</v>
      </c>
      <c r="T47" s="215">
        <f t="shared" si="18"/>
        <v>0</v>
      </c>
    </row>
    <row r="48" spans="1:20" ht="12.75">
      <c r="A48" s="156"/>
      <c r="B48" s="248" t="s">
        <v>61</v>
      </c>
      <c r="C48" s="248"/>
      <c r="D48" s="177"/>
      <c r="E48" s="156"/>
      <c r="F48" s="249" t="s">
        <v>61</v>
      </c>
      <c r="G48" s="250"/>
      <c r="H48" s="205"/>
      <c r="I48" s="214">
        <f>IFERROR(I46-$A$49,0)</f>
        <v>0</v>
      </c>
      <c r="J48" s="221" t="s">
        <v>86</v>
      </c>
      <c r="K48" s="196"/>
      <c r="L48" s="196"/>
      <c r="M48" s="220">
        <f t="shared" si="15"/>
        <v>0</v>
      </c>
      <c r="N48" s="215">
        <f t="shared" si="16"/>
        <v>0</v>
      </c>
      <c r="O48" s="214">
        <f>IFERROR(O46-$E$49,0)</f>
        <v>0</v>
      </c>
      <c r="P48" s="221" t="s">
        <v>86</v>
      </c>
      <c r="Q48" s="196"/>
      <c r="R48" s="196"/>
      <c r="S48" s="220">
        <f t="shared" si="17"/>
        <v>0</v>
      </c>
      <c r="T48" s="215">
        <f t="shared" si="18"/>
        <v>0</v>
      </c>
    </row>
    <row r="49" spans="1:20" ht="12.75">
      <c r="A49" s="179" t="str">
        <f>IF(OR(A44="",A48=""),"Eingabe fehlt!",ROUND(IFERROR(A46/(A47*A48/40),0),2))</f>
        <v>Eingabe fehlt!</v>
      </c>
      <c r="B49" s="248" t="s">
        <v>62</v>
      </c>
      <c r="C49" s="248"/>
      <c r="D49" s="177"/>
      <c r="E49" s="179" t="str">
        <f>IF(OR(E44="",E48=""),"Eingabe fehlt!",ROUND(IFERROR(E46/(E47*E48/40),0),2))</f>
        <v>Eingabe fehlt!</v>
      </c>
      <c r="F49" s="249" t="s">
        <v>62</v>
      </c>
      <c r="G49" s="250"/>
      <c r="H49" s="205"/>
      <c r="I49" s="217" t="s">
        <v>87</v>
      </c>
      <c r="J49" s="218"/>
      <c r="K49" s="199">
        <f>SUM(K41:K48)</f>
        <v>0</v>
      </c>
      <c r="L49" s="199">
        <f t="shared" si="19" ref="L49:N49">SUM(L41:L48)</f>
        <v>0</v>
      </c>
      <c r="M49" s="200">
        <f t="shared" si="19"/>
        <v>0</v>
      </c>
      <c r="N49" s="200">
        <f t="shared" si="19"/>
        <v>0</v>
      </c>
      <c r="O49" s="217" t="s">
        <v>87</v>
      </c>
      <c r="P49" s="218"/>
      <c r="Q49" s="199">
        <f>SUM(Q41:Q48)</f>
        <v>0</v>
      </c>
      <c r="R49" s="199">
        <f t="shared" si="20" ref="R49:T49">SUM(R41:R48)</f>
        <v>0</v>
      </c>
      <c r="S49" s="200">
        <f t="shared" si="20"/>
        <v>0</v>
      </c>
      <c r="T49" s="200">
        <f t="shared" si="20"/>
        <v>0</v>
      </c>
    </row>
    <row r="50" spans="1:20" ht="12.75">
      <c r="A50" s="100"/>
      <c r="B50" s="100"/>
      <c r="C50" s="100"/>
      <c r="D50" s="100"/>
      <c r="E50" s="100"/>
      <c r="F50" s="100"/>
      <c r="G50" s="100"/>
      <c r="H50" s="100"/>
      <c r="I50" s="15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50"/>
    </row>
    <row r="51" spans="1:20" ht="12.75">
      <c r="A51" s="100"/>
      <c r="B51" s="100"/>
      <c r="C51" s="100"/>
      <c r="D51" s="100"/>
      <c r="E51" s="100"/>
      <c r="F51" s="100"/>
      <c r="G51" s="100"/>
      <c r="H51" s="100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</row>
    <row r="52" spans="1:20" ht="12.75">
      <c r="A52" s="210" t="s">
        <v>11</v>
      </c>
      <c r="B52" s="100"/>
      <c r="C52" s="144"/>
      <c r="D52" s="100"/>
      <c r="E52" s="210" t="s">
        <v>11</v>
      </c>
      <c r="F52" s="100"/>
      <c r="G52" s="144"/>
      <c r="H52" s="201"/>
      <c r="I52" s="149" t="str">
        <f>"1. Projektjahr ("&amp;IF($E$4="","über Beginn Förderungszeitraum zu definieren!)",YEAR($E$4)&amp;"):")</f>
        <v>1. Projektjahr (2023):</v>
      </c>
      <c r="J52" s="150"/>
      <c r="K52" s="150"/>
      <c r="L52" s="150"/>
      <c r="M52" s="150"/>
      <c r="N52" s="150"/>
      <c r="O52" s="149" t="str">
        <f>"1. Projektjahr ("&amp;IF($E$4="","über Beginn Förderungszeitraum zu definieren!)",YEAR($E$4)&amp;"):")</f>
        <v>1. Projektjahr (2023):</v>
      </c>
      <c r="P52" s="151"/>
      <c r="Q52" s="151"/>
      <c r="R52" s="151"/>
      <c r="S52" s="150"/>
      <c r="T52" s="152"/>
    </row>
    <row r="53" spans="1:20" ht="25.5">
      <c r="A53" s="175" t="str">
        <f>IF(LEN(C52)&lt;$U$1,"(Eintrag von mindestens "&amp;$U$1&amp;" Zeichen erforderlich!)","")</f>
        <v>(Eintrag von mindestens 3 Zeichen erforderlich!)</v>
      </c>
      <c r="B53" s="100"/>
      <c r="C53" s="100"/>
      <c r="D53" s="100"/>
      <c r="E53" s="175" t="str">
        <f>IF(LEN(G52)&lt;$U$1,"(Eintrag von mindestens "&amp;$U$1&amp;" Zeichen erforderlich!)","")</f>
        <v>(Eintrag von mindestens 3 Zeichen erforderlich!)</v>
      </c>
      <c r="F53" s="100"/>
      <c r="G53" s="100"/>
      <c r="H53" s="100"/>
      <c r="I53" s="229" t="str">
        <f>IF(C52&lt;&gt;"",C52,"Name MA")</f>
        <v>Name MA</v>
      </c>
      <c r="J53" s="182"/>
      <c r="K53" s="194" t="s">
        <v>82</v>
      </c>
      <c r="L53" s="194" t="s">
        <v>83</v>
      </c>
      <c r="M53" s="195" t="s">
        <v>70</v>
      </c>
      <c r="N53" s="194" t="s">
        <v>84</v>
      </c>
      <c r="O53" s="229" t="str">
        <f>IF(G52&lt;&gt;"",G52,"Name MA")</f>
        <v>Name MA</v>
      </c>
      <c r="P53" s="182"/>
      <c r="Q53" s="194" t="s">
        <v>82</v>
      </c>
      <c r="R53" s="194" t="s">
        <v>83</v>
      </c>
      <c r="S53" s="195" t="s">
        <v>70</v>
      </c>
      <c r="T53" s="207" t="s">
        <v>84</v>
      </c>
    </row>
    <row r="54" spans="1:20" ht="12.75">
      <c r="A54" s="176" t="s">
        <v>65</v>
      </c>
      <c r="B54" s="100"/>
      <c r="C54" s="100"/>
      <c r="D54" s="100"/>
      <c r="E54" s="176" t="s">
        <v>65</v>
      </c>
      <c r="F54" s="100"/>
      <c r="G54" s="100"/>
      <c r="H54" s="100"/>
      <c r="I54" s="184"/>
      <c r="J54" s="221" t="s">
        <v>75</v>
      </c>
      <c r="K54" s="196"/>
      <c r="L54" s="196"/>
      <c r="M54" s="220"/>
      <c r="N54" s="215">
        <f t="shared" si="21" ref="N54:N61">IF(ISNUMBER($I$59),L54*$I$59,0)</f>
        <v>0</v>
      </c>
      <c r="O54" s="153"/>
      <c r="P54" s="221" t="s">
        <v>75</v>
      </c>
      <c r="Q54" s="196"/>
      <c r="R54" s="196"/>
      <c r="S54" s="220">
        <f t="shared" si="22" ref="S54:S61">IFERROR(R54*$O$61+(R54-Q54)*$E$62,0)</f>
        <v>0</v>
      </c>
      <c r="T54" s="215">
        <f t="shared" si="23" ref="T54:T61">IF(ISNUMBER($O$59),R54*$O$59,0)</f>
        <v>0</v>
      </c>
    </row>
    <row r="55" spans="1:20" ht="12.75">
      <c r="A55" s="148" t="s">
        <v>95</v>
      </c>
      <c r="B55" s="100"/>
      <c r="C55" s="227"/>
      <c r="D55" s="100"/>
      <c r="E55" s="148" t="s">
        <v>95</v>
      </c>
      <c r="F55" s="100"/>
      <c r="G55" s="222"/>
      <c r="H55" s="100"/>
      <c r="I55" s="154">
        <f>IF(I54&gt;0,I54*$U$2+MIN(I54,$U$5*14)*$U$3,0)</f>
        <v>0</v>
      </c>
      <c r="J55" s="221" t="s">
        <v>76</v>
      </c>
      <c r="K55" s="196"/>
      <c r="L55" s="196"/>
      <c r="M55" s="220"/>
      <c r="N55" s="215">
        <f t="shared" si="21"/>
        <v>0</v>
      </c>
      <c r="O55" s="154">
        <f>IF(O54&gt;0,O54*$U$2+MIN(O54,$U$5*14)*$U$3,0)</f>
        <v>0</v>
      </c>
      <c r="P55" s="221" t="s">
        <v>76</v>
      </c>
      <c r="Q55" s="196"/>
      <c r="R55" s="196"/>
      <c r="S55" s="220">
        <f t="shared" si="22"/>
        <v>0</v>
      </c>
      <c r="T55" s="215">
        <f t="shared" si="23"/>
        <v>0</v>
      </c>
    </row>
    <row r="56" spans="1:20" ht="12.75">
      <c r="A56" s="180" t="s">
        <v>66</v>
      </c>
      <c r="B56" s="100"/>
      <c r="C56" s="180"/>
      <c r="D56" s="143"/>
      <c r="E56" s="180" t="s">
        <v>67</v>
      </c>
      <c r="F56" s="252"/>
      <c r="G56" s="252"/>
      <c r="H56" s="180"/>
      <c r="I56" s="154">
        <f>I54+I55</f>
        <v>0</v>
      </c>
      <c r="J56" s="221" t="s">
        <v>77</v>
      </c>
      <c r="K56" s="196"/>
      <c r="L56" s="196"/>
      <c r="M56" s="220"/>
      <c r="N56" s="215">
        <f t="shared" si="21"/>
        <v>0</v>
      </c>
      <c r="O56" s="154">
        <f>O54+O55</f>
        <v>0</v>
      </c>
      <c r="P56" s="221" t="s">
        <v>77</v>
      </c>
      <c r="Q56" s="196"/>
      <c r="R56" s="196"/>
      <c r="S56" s="220">
        <f t="shared" si="22"/>
        <v>0</v>
      </c>
      <c r="T56" s="215">
        <f t="shared" si="23"/>
        <v>0</v>
      </c>
    </row>
    <row r="57" spans="1:20" ht="12.75">
      <c r="A57" s="153"/>
      <c r="B57" s="248" t="s">
        <v>57</v>
      </c>
      <c r="C57" s="248"/>
      <c r="D57" s="177"/>
      <c r="E57" s="153"/>
      <c r="F57" s="249" t="s">
        <v>57</v>
      </c>
      <c r="G57" s="250"/>
      <c r="H57" s="205"/>
      <c r="I57" s="155">
        <f>$U$9</f>
        <v>1720</v>
      </c>
      <c r="J57" s="221" t="s">
        <v>78</v>
      </c>
      <c r="K57" s="196"/>
      <c r="L57" s="196"/>
      <c r="M57" s="220"/>
      <c r="N57" s="215">
        <f t="shared" si="21"/>
        <v>0</v>
      </c>
      <c r="O57" s="155">
        <f>$U$9</f>
        <v>1720</v>
      </c>
      <c r="P57" s="221" t="s">
        <v>78</v>
      </c>
      <c r="Q57" s="196"/>
      <c r="R57" s="196"/>
      <c r="S57" s="220">
        <f t="shared" si="22"/>
        <v>0</v>
      </c>
      <c r="T57" s="215">
        <f t="shared" si="23"/>
        <v>0</v>
      </c>
    </row>
    <row r="58" spans="1:20" ht="12.75">
      <c r="A58" s="154">
        <f>IF(A57&gt;0,A57*$U$2+MIN(A57,$U$5*14)*$U$3,0)</f>
        <v>0</v>
      </c>
      <c r="B58" s="248" t="s">
        <v>58</v>
      </c>
      <c r="C58" s="248"/>
      <c r="D58" s="177"/>
      <c r="E58" s="154">
        <f>IF(E57&gt;0,E57*$U$2+MIN(E57,$U$5*14)*$U$3,0)</f>
        <v>0</v>
      </c>
      <c r="F58" s="249" t="s">
        <v>58</v>
      </c>
      <c r="G58" s="250"/>
      <c r="H58" s="205"/>
      <c r="I58" s="156"/>
      <c r="J58" s="221" t="s">
        <v>79</v>
      </c>
      <c r="K58" s="196"/>
      <c r="L58" s="196"/>
      <c r="M58" s="220"/>
      <c r="N58" s="215">
        <f t="shared" si="21"/>
        <v>0</v>
      </c>
      <c r="O58" s="156"/>
      <c r="P58" s="221" t="s">
        <v>79</v>
      </c>
      <c r="Q58" s="196"/>
      <c r="R58" s="196"/>
      <c r="S58" s="220">
        <f t="shared" si="22"/>
        <v>0</v>
      </c>
      <c r="T58" s="215">
        <f t="shared" si="23"/>
        <v>0</v>
      </c>
    </row>
    <row r="59" spans="1:20" ht="12.75">
      <c r="A59" s="154">
        <f>A57+A58</f>
        <v>0</v>
      </c>
      <c r="B59" s="248" t="s">
        <v>59</v>
      </c>
      <c r="C59" s="248"/>
      <c r="D59" s="177"/>
      <c r="E59" s="154">
        <f>E57+E58</f>
        <v>0</v>
      </c>
      <c r="F59" s="249" t="s">
        <v>59</v>
      </c>
      <c r="G59" s="250"/>
      <c r="H59" s="205"/>
      <c r="I59" s="179" t="str">
        <f>IF(OR(I54="",I58=""),"Eingabe fehlt!",ROUND(IFERROR(I56/(I57*I58/40),0),2))</f>
        <v>Eingabe fehlt!</v>
      </c>
      <c r="J59" s="221" t="s">
        <v>80</v>
      </c>
      <c r="K59" s="196"/>
      <c r="L59" s="196"/>
      <c r="M59" s="220"/>
      <c r="N59" s="215">
        <f t="shared" si="21"/>
        <v>0</v>
      </c>
      <c r="O59" s="179" t="str">
        <f>IF(OR(O54="",O58=""),"Eingabe fehlt!",ROUND(IFERROR(O56/(O57*O58/40),0),2))</f>
        <v>Eingabe fehlt!</v>
      </c>
      <c r="P59" s="221" t="s">
        <v>80</v>
      </c>
      <c r="Q59" s="196"/>
      <c r="R59" s="196"/>
      <c r="S59" s="220">
        <f t="shared" si="22"/>
        <v>0</v>
      </c>
      <c r="T59" s="215">
        <f t="shared" si="23"/>
        <v>0</v>
      </c>
    </row>
    <row r="60" spans="1:20" ht="12.75">
      <c r="A60" s="155">
        <f>$U$9</f>
        <v>1720</v>
      </c>
      <c r="B60" s="248" t="s">
        <v>60</v>
      </c>
      <c r="C60" s="248"/>
      <c r="D60" s="177"/>
      <c r="E60" s="155">
        <f>$U$9</f>
        <v>1720</v>
      </c>
      <c r="F60" s="249" t="s">
        <v>60</v>
      </c>
      <c r="G60" s="250"/>
      <c r="H60" s="205"/>
      <c r="I60" s="213" t="s">
        <v>81</v>
      </c>
      <c r="J60" s="221" t="s">
        <v>85</v>
      </c>
      <c r="K60" s="196"/>
      <c r="L60" s="196"/>
      <c r="M60" s="220"/>
      <c r="N60" s="215">
        <f t="shared" si="21"/>
        <v>0</v>
      </c>
      <c r="O60" s="219" t="s">
        <v>81</v>
      </c>
      <c r="P60" s="221" t="s">
        <v>85</v>
      </c>
      <c r="Q60" s="196"/>
      <c r="R60" s="196"/>
      <c r="S60" s="220">
        <f t="shared" si="22"/>
        <v>0</v>
      </c>
      <c r="T60" s="215">
        <f t="shared" si="23"/>
        <v>0</v>
      </c>
    </row>
    <row r="61" spans="1:20" ht="12.75">
      <c r="A61" s="156"/>
      <c r="B61" s="248" t="s">
        <v>61</v>
      </c>
      <c r="C61" s="248"/>
      <c r="D61" s="177"/>
      <c r="E61" s="156"/>
      <c r="F61" s="249" t="s">
        <v>61</v>
      </c>
      <c r="G61" s="250"/>
      <c r="H61" s="205"/>
      <c r="I61" s="214">
        <f>IFERROR(I59-$A$62,0)</f>
        <v>0</v>
      </c>
      <c r="J61" s="221" t="s">
        <v>86</v>
      </c>
      <c r="K61" s="196"/>
      <c r="L61" s="196"/>
      <c r="M61" s="220"/>
      <c r="N61" s="215">
        <f t="shared" si="21"/>
        <v>0</v>
      </c>
      <c r="O61" s="214">
        <f>IFERROR(O59-$E$62,0)</f>
        <v>0</v>
      </c>
      <c r="P61" s="221" t="s">
        <v>86</v>
      </c>
      <c r="Q61" s="196"/>
      <c r="R61" s="196"/>
      <c r="S61" s="220">
        <f t="shared" si="22"/>
        <v>0</v>
      </c>
      <c r="T61" s="215">
        <f t="shared" si="23"/>
        <v>0</v>
      </c>
    </row>
    <row r="62" spans="1:20" ht="12.75">
      <c r="A62" s="179" t="str">
        <f>IF(OR(A57="",A61=""),"Eingabe fehlt!",ROUND(IFERROR(A59/(A60*A61/40),0),2))</f>
        <v>Eingabe fehlt!</v>
      </c>
      <c r="B62" s="248" t="s">
        <v>62</v>
      </c>
      <c r="C62" s="248"/>
      <c r="D62" s="177"/>
      <c r="E62" s="179" t="str">
        <f>IF(OR(E57="",E61=""),"Eingabe fehlt!",ROUND(IFERROR(E59/(E60*E61/40),0),2))</f>
        <v>Eingabe fehlt!</v>
      </c>
      <c r="F62" s="249" t="s">
        <v>62</v>
      </c>
      <c r="G62" s="250"/>
      <c r="H62" s="205"/>
      <c r="I62" s="217" t="s">
        <v>87</v>
      </c>
      <c r="J62" s="218"/>
      <c r="K62" s="199">
        <f>SUM(K54:K61)</f>
        <v>0</v>
      </c>
      <c r="L62" s="199">
        <f t="shared" si="24" ref="L62">SUM(L54:L61)</f>
        <v>0</v>
      </c>
      <c r="M62" s="200">
        <f t="shared" si="25" ref="M62">SUM(M54:M61)</f>
        <v>0</v>
      </c>
      <c r="N62" s="200">
        <f t="shared" si="26" ref="N62">SUM(N54:N61)</f>
        <v>0</v>
      </c>
      <c r="O62" s="217" t="s">
        <v>87</v>
      </c>
      <c r="P62" s="218"/>
      <c r="Q62" s="199">
        <f>SUM(Q54:Q61)</f>
        <v>0</v>
      </c>
      <c r="R62" s="199">
        <f t="shared" si="27" ref="R62">SUM(R54:R61)</f>
        <v>0</v>
      </c>
      <c r="S62" s="200">
        <f t="shared" si="28" ref="S62">SUM(S54:S61)</f>
        <v>0</v>
      </c>
      <c r="T62" s="200">
        <f t="shared" si="29" ref="T62">SUM(T54:T61)</f>
        <v>0</v>
      </c>
    </row>
    <row r="63" spans="1:20" ht="12.75">
      <c r="A63" s="100"/>
      <c r="B63" s="100"/>
      <c r="C63" s="100"/>
      <c r="D63" s="100"/>
      <c r="E63" s="100"/>
      <c r="F63" s="100"/>
      <c r="G63" s="100"/>
      <c r="H63" s="100"/>
      <c r="I63" s="181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50"/>
    </row>
    <row r="64" spans="1:20" ht="12.75">
      <c r="A64" s="100"/>
      <c r="B64" s="100"/>
      <c r="C64" s="100"/>
      <c r="D64" s="100"/>
      <c r="E64" s="100"/>
      <c r="F64" s="100"/>
      <c r="G64" s="100"/>
      <c r="H64" s="100"/>
      <c r="I64" s="100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</row>
    <row r="65" spans="1:20" ht="12.75">
      <c r="A65" s="210" t="s">
        <v>11</v>
      </c>
      <c r="B65" s="100"/>
      <c r="C65" s="144"/>
      <c r="D65" s="142"/>
      <c r="E65" s="140" t="s">
        <v>11</v>
      </c>
      <c r="F65" s="140"/>
      <c r="G65" s="144"/>
      <c r="H65" s="201"/>
      <c r="I65" s="149" t="str">
        <f>"1. Projektjahr ("&amp;IF($E$4="","über Beginn Förderungszeitraum zu definieren!)",YEAR($E$4)&amp;"):")</f>
        <v>1. Projektjahr (2023):</v>
      </c>
      <c r="J65" s="150"/>
      <c r="K65" s="150"/>
      <c r="L65" s="150"/>
      <c r="M65" s="150"/>
      <c r="N65" s="150"/>
      <c r="O65" s="149" t="str">
        <f>"1. Projektjahr ("&amp;IF($E$4="","über Beginn Förderungszeitraum zu definieren!)",YEAR($E$4)&amp;"):")</f>
        <v>1. Projektjahr (2023):</v>
      </c>
      <c r="P65" s="151"/>
      <c r="Q65" s="151"/>
      <c r="R65" s="151"/>
      <c r="S65" s="223"/>
      <c r="T65" s="152"/>
    </row>
    <row r="66" spans="1:20" ht="25.5">
      <c r="A66" s="175" t="str">
        <f>IF(LEN(C65)&lt;$U$1,"(Eintrag von mindestens "&amp;$U$1&amp;" Zeichen erforderlich!)","")</f>
        <v>(Eintrag von mindestens 3 Zeichen erforderlich!)</v>
      </c>
      <c r="B66" s="100"/>
      <c r="C66" s="100"/>
      <c r="D66" s="147"/>
      <c r="E66" s="175" t="str">
        <f>IF(LEN(G65)&lt;$U$1,"(Eintrag von mindestens "&amp;$U$1&amp;" Zeichen erforderlich!)","")</f>
        <v>(Eintrag von mindestens 3 Zeichen erforderlich!)</v>
      </c>
      <c r="F66" s="100"/>
      <c r="G66" s="100"/>
      <c r="H66" s="100"/>
      <c r="I66" s="229" t="str">
        <f>IF(C65&lt;&gt;"",C65,"Name MA")</f>
        <v>Name MA</v>
      </c>
      <c r="J66" s="182"/>
      <c r="K66" s="194" t="s">
        <v>82</v>
      </c>
      <c r="L66" s="194" t="s">
        <v>83</v>
      </c>
      <c r="M66" s="195" t="s">
        <v>70</v>
      </c>
      <c r="N66" s="194" t="s">
        <v>84</v>
      </c>
      <c r="O66" s="229" t="str">
        <f>IF(G65&lt;&gt;"",G65,"Name MA")</f>
        <v>Name MA</v>
      </c>
      <c r="P66" s="182"/>
      <c r="Q66" s="194" t="s">
        <v>82</v>
      </c>
      <c r="R66" s="194" t="s">
        <v>83</v>
      </c>
      <c r="S66" s="195" t="s">
        <v>70</v>
      </c>
      <c r="T66" s="207" t="s">
        <v>84</v>
      </c>
    </row>
    <row r="67" spans="1:20" ht="12.75">
      <c r="A67" s="176" t="s">
        <v>65</v>
      </c>
      <c r="B67" s="100"/>
      <c r="C67" s="100"/>
      <c r="D67" s="100"/>
      <c r="E67" s="176" t="s">
        <v>65</v>
      </c>
      <c r="F67" s="100"/>
      <c r="G67" s="100"/>
      <c r="H67" s="100"/>
      <c r="I67" s="184"/>
      <c r="J67" s="221" t="s">
        <v>75</v>
      </c>
      <c r="K67" s="196"/>
      <c r="L67" s="196"/>
      <c r="M67" s="220">
        <f t="shared" si="30" ref="M67:M74">IFERROR(L67*$I$74+(L67-K67)*$A$75,0)</f>
        <v>0</v>
      </c>
      <c r="N67" s="215">
        <f t="shared" si="31" ref="N67:N74">IF(ISNUMBER($I$72),L67*$I$72,0)</f>
        <v>0</v>
      </c>
      <c r="O67" s="153"/>
      <c r="P67" s="221" t="s">
        <v>75</v>
      </c>
      <c r="Q67" s="196">
        <v>10</v>
      </c>
      <c r="R67" s="196">
        <v>10</v>
      </c>
      <c r="S67" s="220">
        <f t="shared" si="32" ref="S67:S74">IFERROR(R67*$O$74+(R67-Q67)*$E$75,0)</f>
        <v>0</v>
      </c>
      <c r="T67" s="215">
        <f t="shared" si="33" ref="T67:T74">IF(ISNUMBER($O$72),R67*$O$72,0)</f>
        <v>0</v>
      </c>
    </row>
    <row r="68" spans="1:20" ht="12.75">
      <c r="A68" s="148" t="s">
        <v>95</v>
      </c>
      <c r="B68" s="100"/>
      <c r="C68" s="222"/>
      <c r="D68" s="100"/>
      <c r="E68" s="148" t="s">
        <v>95</v>
      </c>
      <c r="F68" s="100"/>
      <c r="G68" s="222"/>
      <c r="H68" s="100"/>
      <c r="I68" s="185">
        <f>IF(I67&gt;0,I67*$U$2+MIN(I67,$U$5*14)*$U$3,0)</f>
        <v>0</v>
      </c>
      <c r="J68" s="221" t="s">
        <v>76</v>
      </c>
      <c r="K68" s="196"/>
      <c r="L68" s="196"/>
      <c r="M68" s="220">
        <f t="shared" si="30"/>
        <v>0</v>
      </c>
      <c r="N68" s="215">
        <f t="shared" si="31"/>
        <v>0</v>
      </c>
      <c r="O68" s="154">
        <f>IF(O67&gt;0,O67*$U$2+MIN(O67,$U$6*14)*$U$3,0)</f>
        <v>0</v>
      </c>
      <c r="P68" s="221" t="s">
        <v>76</v>
      </c>
      <c r="Q68" s="196"/>
      <c r="R68" s="196"/>
      <c r="S68" s="220">
        <f t="shared" si="32"/>
        <v>0</v>
      </c>
      <c r="T68" s="215">
        <f t="shared" si="33"/>
        <v>0</v>
      </c>
    </row>
    <row r="69" spans="1:20" ht="12.75">
      <c r="A69" s="180" t="s">
        <v>68</v>
      </c>
      <c r="B69" s="100"/>
      <c r="C69" s="180"/>
      <c r="E69" s="180" t="s">
        <v>69</v>
      </c>
      <c r="F69" s="100"/>
      <c r="G69" s="100"/>
      <c r="H69" s="100"/>
      <c r="I69" s="185">
        <f>I67+I68</f>
        <v>0</v>
      </c>
      <c r="J69" s="221" t="s">
        <v>77</v>
      </c>
      <c r="K69" s="196"/>
      <c r="L69" s="196"/>
      <c r="M69" s="220">
        <f t="shared" si="30"/>
        <v>0</v>
      </c>
      <c r="N69" s="215">
        <f t="shared" si="31"/>
        <v>0</v>
      </c>
      <c r="O69" s="154">
        <f>O67+O68</f>
        <v>0</v>
      </c>
      <c r="P69" s="221" t="s">
        <v>77</v>
      </c>
      <c r="Q69" s="196"/>
      <c r="R69" s="196"/>
      <c r="S69" s="220">
        <f t="shared" si="32"/>
        <v>0</v>
      </c>
      <c r="T69" s="215">
        <f t="shared" si="33"/>
        <v>0</v>
      </c>
    </row>
    <row r="70" spans="1:20" ht="12.75">
      <c r="A70" s="153"/>
      <c r="B70" s="248" t="s">
        <v>57</v>
      </c>
      <c r="C70" s="248"/>
      <c r="E70" s="153"/>
      <c r="F70" s="249" t="s">
        <v>57</v>
      </c>
      <c r="G70" s="250"/>
      <c r="H70" s="205"/>
      <c r="I70" s="186">
        <f>$U$9</f>
        <v>1720</v>
      </c>
      <c r="J70" s="221" t="s">
        <v>78</v>
      </c>
      <c r="K70" s="196"/>
      <c r="L70" s="196"/>
      <c r="M70" s="220">
        <f t="shared" si="30"/>
        <v>0</v>
      </c>
      <c r="N70" s="215">
        <f t="shared" si="31"/>
        <v>0</v>
      </c>
      <c r="O70" s="155">
        <f>$U$9</f>
        <v>1720</v>
      </c>
      <c r="P70" s="221" t="s">
        <v>78</v>
      </c>
      <c r="Q70" s="196"/>
      <c r="R70" s="196"/>
      <c r="S70" s="220">
        <f t="shared" si="32"/>
        <v>0</v>
      </c>
      <c r="T70" s="215">
        <f t="shared" si="33"/>
        <v>0</v>
      </c>
    </row>
    <row r="71" spans="1:20" ht="12.75">
      <c r="A71" s="154">
        <f>IF(A70&gt;0,A70*$U$2+MIN(A70,$U$5*14)*$U$3,0)</f>
        <v>0</v>
      </c>
      <c r="B71" s="248" t="s">
        <v>58</v>
      </c>
      <c r="C71" s="248"/>
      <c r="E71" s="154">
        <f>IF(E70&gt;0,E70*$U$2+MIN(E70,$U$5*14)*$U$3,0)</f>
        <v>0</v>
      </c>
      <c r="F71" s="249" t="s">
        <v>58</v>
      </c>
      <c r="G71" s="250"/>
      <c r="H71" s="205"/>
      <c r="I71" s="187"/>
      <c r="J71" s="221" t="s">
        <v>79</v>
      </c>
      <c r="K71" s="196"/>
      <c r="L71" s="196"/>
      <c r="M71" s="220">
        <f t="shared" si="30"/>
        <v>0</v>
      </c>
      <c r="N71" s="215">
        <f t="shared" si="31"/>
        <v>0</v>
      </c>
      <c r="O71" s="156"/>
      <c r="P71" s="221" t="s">
        <v>79</v>
      </c>
      <c r="Q71" s="196"/>
      <c r="R71" s="196"/>
      <c r="S71" s="220">
        <f t="shared" si="32"/>
        <v>0</v>
      </c>
      <c r="T71" s="215">
        <f t="shared" si="33"/>
        <v>0</v>
      </c>
    </row>
    <row r="72" spans="1:20" ht="12.75">
      <c r="A72" s="154">
        <f>A70+A71</f>
        <v>0</v>
      </c>
      <c r="B72" s="248" t="s">
        <v>59</v>
      </c>
      <c r="C72" s="248"/>
      <c r="E72" s="154">
        <f>E70+E71</f>
        <v>0</v>
      </c>
      <c r="F72" s="249" t="s">
        <v>59</v>
      </c>
      <c r="G72" s="250"/>
      <c r="H72" s="205"/>
      <c r="I72" s="179" t="str">
        <f>IF(OR(I67="",I71=""),"Eingabe fehlt!",ROUND(IFERROR(I69/(I70*I71/40),0),2))</f>
        <v>Eingabe fehlt!</v>
      </c>
      <c r="J72" s="221" t="s">
        <v>80</v>
      </c>
      <c r="K72" s="196"/>
      <c r="L72" s="196"/>
      <c r="M72" s="220">
        <f t="shared" si="30"/>
        <v>0</v>
      </c>
      <c r="N72" s="215">
        <f t="shared" si="31"/>
        <v>0</v>
      </c>
      <c r="O72" s="179" t="str">
        <f>IF(OR(O67="",O71=""),"Eingabe fehlt!",ROUND(IFERROR(O69/(O70*O71/40),0),2))</f>
        <v>Eingabe fehlt!</v>
      </c>
      <c r="P72" s="221" t="s">
        <v>80</v>
      </c>
      <c r="Q72" s="196"/>
      <c r="R72" s="196"/>
      <c r="S72" s="220">
        <f t="shared" si="32"/>
        <v>0</v>
      </c>
      <c r="T72" s="215">
        <f t="shared" si="33"/>
        <v>0</v>
      </c>
    </row>
    <row r="73" spans="1:20" ht="12.75">
      <c r="A73" s="155">
        <f>$U$9</f>
        <v>1720</v>
      </c>
      <c r="B73" s="248" t="s">
        <v>60</v>
      </c>
      <c r="C73" s="248"/>
      <c r="E73" s="155">
        <f>$U$9</f>
        <v>1720</v>
      </c>
      <c r="F73" s="249" t="s">
        <v>60</v>
      </c>
      <c r="G73" s="250"/>
      <c r="H73" s="205"/>
      <c r="I73" s="198" t="s">
        <v>81</v>
      </c>
      <c r="J73" s="221" t="s">
        <v>85</v>
      </c>
      <c r="K73" s="196"/>
      <c r="L73" s="196"/>
      <c r="M73" s="220">
        <f t="shared" si="30"/>
        <v>0</v>
      </c>
      <c r="N73" s="215">
        <f t="shared" si="31"/>
        <v>0</v>
      </c>
      <c r="O73" s="219" t="s">
        <v>81</v>
      </c>
      <c r="P73" s="221" t="s">
        <v>85</v>
      </c>
      <c r="Q73" s="196"/>
      <c r="R73" s="196"/>
      <c r="S73" s="220">
        <f t="shared" si="32"/>
        <v>0</v>
      </c>
      <c r="T73" s="215">
        <f t="shared" si="33"/>
        <v>0</v>
      </c>
    </row>
    <row r="74" spans="1:20" ht="12.75">
      <c r="A74" s="156"/>
      <c r="B74" s="248" t="s">
        <v>61</v>
      </c>
      <c r="C74" s="248"/>
      <c r="E74" s="156"/>
      <c r="F74" s="249" t="s">
        <v>61</v>
      </c>
      <c r="G74" s="250"/>
      <c r="H74" s="205"/>
      <c r="I74" s="214">
        <f>IFERROR(I72-$A$75,0)</f>
        <v>0</v>
      </c>
      <c r="J74" s="221" t="s">
        <v>86</v>
      </c>
      <c r="K74" s="196"/>
      <c r="L74" s="196"/>
      <c r="M74" s="220">
        <f t="shared" si="30"/>
        <v>0</v>
      </c>
      <c r="N74" s="215">
        <f t="shared" si="31"/>
        <v>0</v>
      </c>
      <c r="O74" s="214">
        <f>IFERROR(O72-$E$75,0)</f>
        <v>0</v>
      </c>
      <c r="P74" s="221" t="s">
        <v>86</v>
      </c>
      <c r="Q74" s="196"/>
      <c r="R74" s="196"/>
      <c r="S74" s="220">
        <f t="shared" si="32"/>
        <v>0</v>
      </c>
      <c r="T74" s="215">
        <f t="shared" si="33"/>
        <v>0</v>
      </c>
    </row>
    <row r="75" spans="1:20" ht="12.75">
      <c r="A75" s="179" t="str">
        <f>IF(OR(A70="",A74=""),"Eingabe fehlt!",ROUND(IFERROR(A72/(A73*A74/40),0),2))</f>
        <v>Eingabe fehlt!</v>
      </c>
      <c r="B75" s="248" t="s">
        <v>62</v>
      </c>
      <c r="C75" s="248"/>
      <c r="E75" s="179" t="str">
        <f>IF(OR(E70="",E74=""),"Eingabe fehlt!",ROUND(IFERROR(E72/(E73*E74/40),0),2))</f>
        <v>Eingabe fehlt!</v>
      </c>
      <c r="F75" s="249" t="s">
        <v>62</v>
      </c>
      <c r="G75" s="250"/>
      <c r="H75" s="205"/>
      <c r="I75" s="256" t="s">
        <v>87</v>
      </c>
      <c r="J75" s="257"/>
      <c r="K75" s="199">
        <f>SUM(K67:K74)</f>
        <v>0</v>
      </c>
      <c r="L75" s="199">
        <f t="shared" si="34" ref="L75:N75">SUM(L67:L74)</f>
        <v>0</v>
      </c>
      <c r="M75" s="200">
        <f t="shared" si="34"/>
        <v>0</v>
      </c>
      <c r="N75" s="200">
        <f t="shared" si="34"/>
        <v>0</v>
      </c>
      <c r="O75" s="256" t="s">
        <v>87</v>
      </c>
      <c r="P75" s="257"/>
      <c r="Q75" s="199">
        <f>SUM(Q67:Q74)</f>
        <v>10</v>
      </c>
      <c r="R75" s="199">
        <f t="shared" si="35" ref="R75:T75">SUM(R67:R74)</f>
        <v>10</v>
      </c>
      <c r="S75" s="200">
        <f t="shared" si="35"/>
        <v>0</v>
      </c>
      <c r="T75" s="200">
        <f t="shared" si="35"/>
        <v>0</v>
      </c>
    </row>
    <row r="76" spans="1:8" ht="12.75">
      <c r="A76" s="100"/>
      <c r="B76" s="100"/>
      <c r="C76" s="100"/>
      <c r="D76" s="100"/>
      <c r="E76" s="100"/>
      <c r="F76" s="100"/>
      <c r="G76" s="100"/>
      <c r="H76" s="206"/>
    </row>
    <row r="77" spans="1:8" ht="12.75">
      <c r="A77" s="100"/>
      <c r="B77" s="100"/>
      <c r="C77" s="100"/>
      <c r="D77" s="100"/>
      <c r="E77" s="100"/>
      <c r="F77" s="100"/>
      <c r="G77" s="100"/>
      <c r="H77" s="100"/>
    </row>
    <row r="78" spans="8:8" ht="12.75">
      <c r="H78" s="100"/>
    </row>
    <row r="79" spans="8:19" ht="12.75">
      <c r="H79" s="100"/>
      <c r="I79" s="181"/>
      <c r="O79" s="181"/>
      <c r="P79" s="100"/>
      <c r="Q79" s="100"/>
      <c r="R79" s="100"/>
      <c r="S79" s="100"/>
    </row>
    <row r="80" spans="8:20" ht="12.75">
      <c r="H80" s="100"/>
      <c r="I80" s="181"/>
      <c r="J80" s="189"/>
      <c r="K80" s="189"/>
      <c r="L80" s="189"/>
      <c r="M80" s="189"/>
      <c r="N80" s="189"/>
      <c r="O80" s="181"/>
      <c r="P80" s="181"/>
      <c r="Q80" s="181"/>
      <c r="R80" s="181"/>
      <c r="S80" s="181"/>
      <c r="T80" s="181"/>
    </row>
    <row r="81" spans="1:20" ht="12.75">
      <c r="A81" s="148" t="str">
        <f>IF(AND(OR(B18="",B22=""),OR(C18="",C22="")),"Nicht benötigte Zeilen können nur mittels Verstellen der Zeilenhöhe ausgeblendet werden!!","")</f>
        <v/>
      </c>
      <c r="B81" s="100"/>
      <c r="C81" s="100"/>
      <c r="D81" s="159"/>
      <c r="E81" s="158"/>
      <c r="F81" s="158"/>
      <c r="G81" s="158"/>
      <c r="H81" s="158"/>
      <c r="I81" s="190"/>
      <c r="O81" s="160"/>
      <c r="P81" s="160"/>
      <c r="Q81" s="160"/>
      <c r="R81" s="160"/>
      <c r="S81" s="160"/>
      <c r="T81" s="160"/>
    </row>
    <row r="82" spans="1:19" ht="12.75">
      <c r="A82" s="100"/>
      <c r="B82" s="100"/>
      <c r="C82" s="100"/>
      <c r="M82" s="100"/>
      <c r="O82" s="193"/>
      <c r="P82" s="191"/>
      <c r="Q82" s="100"/>
      <c r="R82" s="100"/>
      <c r="S82" s="100"/>
    </row>
    <row r="83" spans="1:26" ht="12.75">
      <c r="A83" s="161"/>
      <c r="B83" s="161"/>
      <c r="C83" s="161"/>
      <c r="M83" s="208"/>
      <c r="O83" s="190"/>
      <c r="P83" s="190"/>
      <c r="Q83" s="100"/>
      <c r="R83" s="100"/>
      <c r="S83" s="100"/>
      <c r="U83" s="162"/>
      <c r="V83" s="162"/>
      <c r="X83" s="163"/>
      <c r="Y83" s="163"/>
      <c r="Z83" s="163"/>
    </row>
    <row r="84" spans="1:27" ht="12.75">
      <c r="A84" s="100"/>
      <c r="B84" s="164"/>
      <c r="C84" s="164"/>
      <c r="D84" s="164"/>
      <c r="J84" s="164"/>
      <c r="K84" s="164"/>
      <c r="L84" s="164"/>
      <c r="M84" s="164"/>
      <c r="O84" s="192"/>
      <c r="P84" s="192"/>
      <c r="Q84" s="164"/>
      <c r="R84" s="164"/>
      <c r="S84" s="164"/>
      <c r="Y84" s="163"/>
      <c r="Z84" s="163"/>
      <c r="AA84" s="163"/>
    </row>
    <row r="85" spans="1:27" ht="12.75">
      <c r="A85" s="100"/>
      <c r="B85" s="100"/>
      <c r="C85" s="100"/>
      <c r="D85" s="100"/>
      <c r="E85" s="100"/>
      <c r="J85" s="100"/>
      <c r="K85" s="100"/>
      <c r="L85" s="100"/>
      <c r="M85" s="100"/>
      <c r="N85" s="193"/>
      <c r="O85" s="193"/>
      <c r="P85" s="100"/>
      <c r="Q85" s="100"/>
      <c r="R85" s="100"/>
      <c r="S85" s="100"/>
      <c r="Y85" s="163"/>
      <c r="Z85" s="163"/>
      <c r="AA85" s="163"/>
    </row>
    <row r="86" spans="1:27" ht="12.75">
      <c r="A86" s="100"/>
      <c r="B86" s="100"/>
      <c r="C86" s="100"/>
      <c r="D86" s="100"/>
      <c r="E86" s="100"/>
      <c r="J86" s="100"/>
      <c r="K86" s="100"/>
      <c r="L86" s="100"/>
      <c r="M86" s="100"/>
      <c r="N86" s="193"/>
      <c r="O86" s="193"/>
      <c r="P86" s="100"/>
      <c r="Q86" s="100"/>
      <c r="R86" s="100"/>
      <c r="S86" s="100"/>
      <c r="Y86" s="163"/>
      <c r="Z86" s="163"/>
      <c r="AA86" s="163"/>
    </row>
    <row r="87" spans="1:27" ht="12.75">
      <c r="A87" s="100"/>
      <c r="B87" s="100"/>
      <c r="C87" s="252" t="s">
        <v>94</v>
      </c>
      <c r="D87" s="252"/>
      <c r="E87" s="252"/>
      <c r="F87" s="100"/>
      <c r="G87" s="193"/>
      <c r="H87" s="193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Y87" s="163"/>
      <c r="Z87" s="163"/>
      <c r="AA87" s="163"/>
    </row>
    <row r="88" spans="1:27" ht="12.75">
      <c r="A88" s="100"/>
      <c r="B88" s="100"/>
      <c r="C88" s="267" t="s">
        <v>99</v>
      </c>
      <c r="D88" s="268"/>
      <c r="E88" s="268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V88" s="163"/>
      <c r="W88" s="163"/>
      <c r="X88" s="163"/>
      <c r="Y88" s="163"/>
      <c r="Z88" s="163"/>
      <c r="AA88" s="163"/>
    </row>
    <row r="89" spans="1:19" ht="12.75">
      <c r="A89" s="100"/>
      <c r="B89" s="100"/>
      <c r="C89" s="268"/>
      <c r="D89" s="268"/>
      <c r="E89" s="268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</row>
    <row r="90" spans="1:19" ht="12.7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</row>
    <row r="91" spans="1:19" ht="12.7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</row>
    <row r="92" spans="1:19" ht="12.7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</row>
    <row r="93" spans="1:19" ht="12.7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</row>
    <row r="94" spans="1:19" ht="12.7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</row>
    <row r="95" spans="1:19" ht="12.7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</row>
    <row r="96" spans="1:19" ht="12.7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</row>
    <row r="97" s="100" customFormat="1" ht="12.75"/>
    <row r="98" s="100" customFormat="1" ht="12.75"/>
    <row r="99" s="100" customFormat="1" ht="12.75"/>
    <row r="100" s="100" customFormat="1" ht="12.75"/>
    <row r="101" s="100" customFormat="1" ht="12.75"/>
    <row r="102" s="100" customFormat="1" ht="12.75"/>
    <row r="103" s="100" customFormat="1" ht="12.75"/>
    <row r="104" s="100" customFormat="1" ht="12.75"/>
    <row r="105" s="100" customFormat="1" ht="12.75"/>
    <row r="106" s="100" customFormat="1" ht="12.75"/>
    <row r="107" s="100" customFormat="1" ht="12.75"/>
    <row r="108" s="100" customFormat="1" ht="12.75"/>
    <row r="109" s="100" customFormat="1" ht="12.75"/>
    <row r="110" s="100" customFormat="1" ht="12.75"/>
    <row r="111" s="100" customFormat="1" ht="12.75"/>
    <row r="112" s="100" customFormat="1" ht="12.75"/>
    <row r="113" s="100" customFormat="1" ht="12.75"/>
    <row r="114" s="100" customFormat="1" ht="12.75"/>
    <row r="115" s="100" customFormat="1" ht="12.75"/>
    <row r="116" s="100" customFormat="1" ht="12.75"/>
    <row r="117" s="100" customFormat="1" ht="12.75"/>
    <row r="118" s="100" customFormat="1" ht="12.75"/>
    <row r="119" s="100" customFormat="1" ht="12.75"/>
    <row r="120" s="100" customFormat="1" ht="12.75"/>
    <row r="121" s="100" customFormat="1" ht="12.75"/>
    <row r="122" s="100" customFormat="1" ht="12.75"/>
    <row r="123" s="100" customFormat="1" ht="12.75"/>
    <row r="124" s="100" customFormat="1" ht="12.75"/>
    <row r="125" s="100" customFormat="1" ht="12.75"/>
    <row r="126" s="100" customFormat="1" ht="12.75"/>
    <row r="127" s="100" customFormat="1" ht="12.75"/>
    <row r="128" s="100" customFormat="1" ht="12.75"/>
    <row r="129" s="100" customFormat="1" ht="12.75"/>
    <row r="130" s="100" customFormat="1" ht="12.75"/>
    <row r="131" s="100" customFormat="1" ht="12.75"/>
    <row r="132" s="100" customFormat="1" ht="12.75"/>
    <row r="133" s="100" customFormat="1" ht="12.75"/>
    <row r="134" s="100" customFormat="1" ht="12.75"/>
    <row r="135" s="100" customFormat="1" ht="12.75"/>
    <row r="136" s="100" customFormat="1" ht="12.75"/>
    <row r="137" s="100" customFormat="1" ht="12.75"/>
    <row r="138" s="100" customFormat="1" ht="12.75"/>
    <row r="139" s="100" customFormat="1" ht="12.75"/>
    <row r="140" s="100" customFormat="1" ht="12.75"/>
    <row r="141" s="100" customFormat="1" ht="12.75"/>
    <row r="142" s="100" customFormat="1" ht="12.75"/>
    <row r="143" s="100" customFormat="1" ht="12.75"/>
    <row r="144" s="100" customFormat="1" ht="12.75"/>
    <row r="145" s="100" customFormat="1" ht="12.75"/>
    <row r="146" s="100" customFormat="1" ht="12.75"/>
    <row r="147" s="100" customFormat="1" ht="12.75"/>
    <row r="148" s="100" customFormat="1" ht="12.75"/>
    <row r="149" s="100" customFormat="1" ht="12.75"/>
    <row r="150" s="100" customFormat="1" ht="12.75"/>
    <row r="151" s="100" customFormat="1" ht="12.75"/>
    <row r="152" s="100" customFormat="1" ht="12.75"/>
    <row r="153" s="100" customFormat="1" ht="12.75"/>
    <row r="154" s="100" customFormat="1" ht="12.75"/>
    <row r="155" s="100" customFormat="1" ht="12.75"/>
    <row r="156" s="100" customFormat="1" ht="12.75"/>
    <row r="157" s="100" customFormat="1" ht="12.75"/>
    <row r="158" s="100" customFormat="1" ht="12.75"/>
    <row r="159" s="100" customFormat="1" ht="12.75"/>
    <row r="160" s="100" customFormat="1" ht="12.75"/>
    <row r="161" s="100" customFormat="1" ht="12.75"/>
    <row r="162" s="100" customFormat="1" ht="12.75"/>
    <row r="163" s="100" customFormat="1" ht="12.75"/>
    <row r="164" s="100" customFormat="1" ht="12.75"/>
    <row r="165" s="100" customFormat="1" ht="12.75"/>
    <row r="166" s="100" customFormat="1" ht="12.75"/>
    <row r="167" s="100" customFormat="1" ht="12.75"/>
    <row r="168" s="100" customFormat="1" ht="12.75"/>
    <row r="169" s="100" customFormat="1" ht="12.75"/>
    <row r="170" s="100" customFormat="1" ht="12.75"/>
    <row r="171" s="100" customFormat="1" ht="12.75"/>
    <row r="172" s="100" customFormat="1" ht="12.75"/>
    <row r="173" s="100" customFormat="1" ht="12.75"/>
    <row r="174" s="100" customFormat="1" ht="12.75"/>
    <row r="175" s="100" customFormat="1" ht="12.75"/>
    <row r="176" s="100" customFormat="1" ht="12.75"/>
    <row r="177" s="100" customFormat="1" ht="12.75"/>
    <row r="178" s="100" customFormat="1" ht="12.75"/>
    <row r="179" s="100" customFormat="1" ht="12.75"/>
    <row r="180" s="100" customFormat="1" ht="12.75"/>
    <row r="181" s="100" customFormat="1" ht="12.75"/>
    <row r="182" s="100" customFormat="1" ht="12.75"/>
    <row r="183" s="100" customFormat="1" ht="12.75"/>
    <row r="184" s="100" customFormat="1" ht="12.75"/>
    <row r="185" s="100" customFormat="1" ht="12.75"/>
    <row r="186" s="100" customFormat="1" ht="12.75"/>
    <row r="187" s="100" customFormat="1" ht="12.75"/>
    <row r="188" s="100" customFormat="1" ht="12.75"/>
    <row r="189" s="100" customFormat="1" ht="12.75"/>
    <row r="190" s="100" customFormat="1" ht="12.75"/>
    <row r="191" s="100" customFormat="1" ht="12.75"/>
    <row r="192" s="100" customFormat="1" ht="12.75"/>
    <row r="193" s="100" customFormat="1" ht="12.75"/>
    <row r="194" s="100" customFormat="1" ht="12.75"/>
    <row r="195" s="100" customFormat="1" ht="12.75"/>
    <row r="196" s="100" customFormat="1" ht="12.75"/>
    <row r="197" s="100" customFormat="1" ht="12.75"/>
    <row r="198" s="100" customFormat="1" ht="12.75"/>
    <row r="199" s="100" customFormat="1" ht="12.75"/>
    <row r="200" s="100" customFormat="1" ht="12.75"/>
    <row r="201" s="100" customFormat="1" ht="12.75"/>
    <row r="202" s="100" customFormat="1" ht="12.75"/>
    <row r="203" s="100" customFormat="1" ht="12.75"/>
    <row r="204" s="100" customFormat="1" ht="12.75"/>
    <row r="205" s="100" customFormat="1" ht="12.75"/>
    <row r="206" s="100" customFormat="1" ht="12.75"/>
    <row r="207" s="100" customFormat="1" ht="12.75"/>
    <row r="208" s="100" customFormat="1" ht="12.75"/>
    <row r="209" s="100" customFormat="1" ht="12.75"/>
    <row r="210" s="100" customFormat="1" ht="12.75"/>
    <row r="211" s="100" customFormat="1" ht="12.75"/>
    <row r="212" s="100" customFormat="1" ht="12.75"/>
    <row r="213" s="100" customFormat="1" ht="12.75"/>
    <row r="214" s="100" customFormat="1" ht="12.75"/>
    <row r="215" s="100" customFormat="1" ht="12.75"/>
    <row r="216" s="100" customFormat="1" ht="12.75"/>
    <row r="217" s="100" customFormat="1" ht="12.75"/>
    <row r="218" s="100" customFormat="1" ht="12.75"/>
    <row r="219" s="100" customFormat="1" ht="12.75"/>
    <row r="220" s="100" customFormat="1" ht="12.75"/>
    <row r="221" s="100" customFormat="1" ht="12.75"/>
    <row r="222" s="100" customFormat="1" ht="12.75"/>
    <row r="223" s="100" customFormat="1" ht="12.75"/>
    <row r="224" s="100" customFormat="1" ht="12.75"/>
    <row r="225" s="100" customFormat="1" ht="12.75"/>
    <row r="226" s="100" customFormat="1" ht="12.75"/>
    <row r="227" s="100" customFormat="1" ht="12.75"/>
    <row r="228" s="100" customFormat="1" ht="12.75"/>
    <row r="229" s="100" customFormat="1" ht="12.75"/>
    <row r="230" s="100" customFormat="1" ht="12.75"/>
    <row r="231" s="100" customFormat="1" ht="12.75"/>
    <row r="232" s="100" customFormat="1" ht="12.75"/>
    <row r="233" s="100" customFormat="1" ht="12.75"/>
    <row r="234" s="100" customFormat="1" ht="12.75"/>
    <row r="235" s="100" customFormat="1" ht="12.75"/>
    <row r="236" s="100" customFormat="1" ht="12.75"/>
    <row r="237" s="100" customFormat="1" ht="12.75"/>
    <row r="238" s="100" customFormat="1" ht="12.75"/>
    <row r="239" s="100" customFormat="1" ht="12.75"/>
    <row r="240" s="100" customFormat="1" ht="12.75"/>
    <row r="241" s="100" customFormat="1" ht="12.75"/>
    <row r="242" s="100" customFormat="1" ht="12.75"/>
    <row r="243" s="100" customFormat="1" ht="12.75"/>
    <row r="244" s="100" customFormat="1" ht="12.75"/>
    <row r="245" s="100" customFormat="1" ht="12.75"/>
    <row r="246" s="100" customFormat="1" ht="12.75"/>
    <row r="247" s="100" customFormat="1" ht="12.75"/>
    <row r="248" s="100" customFormat="1" ht="12.75"/>
    <row r="249" s="100" customFormat="1" ht="12.75"/>
    <row r="250" s="100" customFormat="1" ht="12.75"/>
    <row r="251" s="100" customFormat="1" ht="12.75"/>
    <row r="252" s="100" customFormat="1" ht="12.75"/>
    <row r="253" s="100" customFormat="1" ht="12.75"/>
  </sheetData>
  <sheetProtection algorithmName="SHA-512" hashValue="b1NK8Xau0S17lIV6+42tCQW2bu2D0qyFpmdf2qAlmvE/YEg/nXyBOyfEiP2+XhP7ghPS0DIIZLWmCDOkoE9NYA==" saltValue="Ls8VBCOHJ+k5iIvUnqruFA==" spinCount="100000" sheet="1" formatRows="0" selectLockedCells="1" sort="0" autoFilter="0"/>
  <mergeCells count="72">
    <mergeCell ref="C88:E89"/>
    <mergeCell ref="C87:E87"/>
    <mergeCell ref="B62:C62"/>
    <mergeCell ref="O75:P75"/>
    <mergeCell ref="F18:G18"/>
    <mergeCell ref="F19:G19"/>
    <mergeCell ref="F21:G21"/>
    <mergeCell ref="F22:G22"/>
    <mergeCell ref="F23:G23"/>
    <mergeCell ref="B70:C70"/>
    <mergeCell ref="B71:C71"/>
    <mergeCell ref="B72:C72"/>
    <mergeCell ref="B73:C73"/>
    <mergeCell ref="B74:C74"/>
    <mergeCell ref="F75:G75"/>
    <mergeCell ref="F70:G70"/>
    <mergeCell ref="A8:G8"/>
    <mergeCell ref="A9:G9"/>
    <mergeCell ref="I75:J75"/>
    <mergeCell ref="F62:G62"/>
    <mergeCell ref="B18:C18"/>
    <mergeCell ref="B23:C23"/>
    <mergeCell ref="B19:C19"/>
    <mergeCell ref="B75:C75"/>
    <mergeCell ref="B57:C57"/>
    <mergeCell ref="B58:C58"/>
    <mergeCell ref="B59:C59"/>
    <mergeCell ref="B60:C60"/>
    <mergeCell ref="B61:C61"/>
    <mergeCell ref="F34:G34"/>
    <mergeCell ref="I1:T11"/>
    <mergeCell ref="F20:G20"/>
    <mergeCell ref="W14:X14"/>
    <mergeCell ref="F58:G58"/>
    <mergeCell ref="F59:G59"/>
    <mergeCell ref="F60:G60"/>
    <mergeCell ref="F61:G61"/>
    <mergeCell ref="F47:G47"/>
    <mergeCell ref="F48:G48"/>
    <mergeCell ref="F49:G49"/>
    <mergeCell ref="F56:G56"/>
    <mergeCell ref="F57:G57"/>
    <mergeCell ref="F36:G36"/>
    <mergeCell ref="F43:G43"/>
    <mergeCell ref="F44:G44"/>
    <mergeCell ref="F45:G45"/>
    <mergeCell ref="F46:G46"/>
    <mergeCell ref="F35:G35"/>
    <mergeCell ref="A10:G10"/>
    <mergeCell ref="F30:G30"/>
    <mergeCell ref="F31:G31"/>
    <mergeCell ref="F32:G32"/>
    <mergeCell ref="F33:G33"/>
    <mergeCell ref="B20:C20"/>
    <mergeCell ref="B21:C21"/>
    <mergeCell ref="B22:C22"/>
    <mergeCell ref="B31:C31"/>
    <mergeCell ref="B32:C32"/>
    <mergeCell ref="B33:C33"/>
    <mergeCell ref="F71:G71"/>
    <mergeCell ref="F72:G72"/>
    <mergeCell ref="F73:G73"/>
    <mergeCell ref="F74:G74"/>
    <mergeCell ref="B49:C49"/>
    <mergeCell ref="B46:C46"/>
    <mergeCell ref="B47:C47"/>
    <mergeCell ref="B48:C48"/>
    <mergeCell ref="B34:C34"/>
    <mergeCell ref="B35:C35"/>
    <mergeCell ref="B36:C36"/>
    <mergeCell ref="B44:C44"/>
    <mergeCell ref="B45:C45"/>
  </mergeCells>
  <conditionalFormatting sqref="A5">
    <cfRule type="expression" priority="312" dxfId="67">
      <formula>B5=""</formula>
    </cfRule>
  </conditionalFormatting>
  <conditionalFormatting sqref="A7">
    <cfRule type="expression" priority="311" dxfId="67">
      <formula>B7=""</formula>
    </cfRule>
  </conditionalFormatting>
  <conditionalFormatting sqref="A18 A31 A44 A57 A70">
    <cfRule type="expression" priority="899" dxfId="66">
      <formula>AND($A18&lt;&gt;"",$A22="")</formula>
    </cfRule>
    <cfRule type="expression" priority="900" dxfId="65">
      <formula>OR(AND($A22&lt;&gt;"",$A18=""),AND(LEN($C13)&gt;$U$1,OR($A18="",$A22="")))</formula>
    </cfRule>
  </conditionalFormatting>
  <conditionalFormatting sqref="A22 A35 A48 A61 A74">
    <cfRule type="expression" priority="909" dxfId="65">
      <formula>OR(AND($A18&lt;&gt;"",$A22=""),AND(LEN($C13)&gt;$U$1,OR($A18="",$A22="")))</formula>
    </cfRule>
    <cfRule type="expression" priority="910" dxfId="66">
      <formula>AND($A22&lt;&gt;"",$A18="")</formula>
    </cfRule>
  </conditionalFormatting>
  <conditionalFormatting sqref="B3">
    <cfRule type="cellIs" priority="307" dxfId="65" operator="equal">
      <formula>0</formula>
    </cfRule>
  </conditionalFormatting>
  <conditionalFormatting sqref="C13 G13 C26 G26 C39 G39 C52 G52 C65 G65">
    <cfRule type="cellIs" priority="36" dxfId="65" operator="equal">
      <formula>0</formula>
    </cfRule>
    <cfRule type="expression" priority="37" dxfId="66">
      <formula>IF(C13&lt;&gt;"",LEN(C13)&lt;$U$1,)</formula>
    </cfRule>
  </conditionalFormatting>
  <conditionalFormatting sqref="C16 C29 C42 C55 C68">
    <cfRule type="expression" priority="16" dxfId="65">
      <formula>AND(LEN($C13)&gt;$U$1,$C16="")</formula>
    </cfRule>
    <cfRule type="expression" priority="17" dxfId="66">
      <formula>IF(C16&lt;&gt;"",LEN(C16)&lt;$U$1+4,)</formula>
    </cfRule>
  </conditionalFormatting>
  <conditionalFormatting sqref="E3 G3 E5">
    <cfRule type="cellIs" priority="152" dxfId="65" operator="equal">
      <formula>""</formula>
    </cfRule>
  </conditionalFormatting>
  <conditionalFormatting sqref="E3">
    <cfRule type="cellIs" priority="156" dxfId="66" operator="lessThan">
      <formula>$U$10</formula>
    </cfRule>
  </conditionalFormatting>
  <conditionalFormatting sqref="E5">
    <cfRule type="cellIs" priority="160" dxfId="66" operator="notBetween">
      <formula>$E$3</formula>
      <formula>$G$3</formula>
    </cfRule>
  </conditionalFormatting>
  <conditionalFormatting sqref="E18 E31 E44 E57 E70">
    <cfRule type="expression" priority="34" dxfId="66">
      <formula>AND($E18&lt;&gt;"",$E22="")</formula>
    </cfRule>
    <cfRule type="expression" priority="85" dxfId="65">
      <formula>OR(AND($E22&lt;&gt;"",$E18=""),AND(LEN($G13)&gt;$U$1,OR($E18="",$E22="")))</formula>
    </cfRule>
  </conditionalFormatting>
  <conditionalFormatting sqref="E22 E35 E48 E61 E74">
    <cfRule type="expression" priority="32" dxfId="65">
      <formula>OR(AND(E18&lt;&gt;"",E22=""),AND(LEN($G13)&gt;$U$1,OR($E18="",$E22="")))</formula>
    </cfRule>
    <cfRule type="expression" priority="35" dxfId="66">
      <formula>AND($E22&lt;&gt;"",$E18="")</formula>
    </cfRule>
  </conditionalFormatting>
  <conditionalFormatting sqref="G3">
    <cfRule type="cellIs" priority="153" dxfId="40" operator="lessThan">
      <formula>$E$3</formula>
    </cfRule>
    <cfRule type="expression" priority="154" dxfId="40">
      <formula>$E$3=""</formula>
    </cfRule>
  </conditionalFormatting>
  <conditionalFormatting sqref="G5">
    <cfRule type="cellIs" priority="1" dxfId="65" operator="equal">
      <formula>""</formula>
    </cfRule>
    <cfRule type="expression" priority="3" dxfId="40">
      <formula>OR(ISTEXT($G$5),$G$5&gt;$G$3)</formula>
    </cfRule>
  </conditionalFormatting>
  <conditionalFormatting sqref="G16 G29 G42 G55 G68">
    <cfRule type="expression" priority="12" dxfId="65">
      <formula>AND(LEN($G13)&gt;$U$1,$G16="")</formula>
    </cfRule>
    <cfRule type="expression" priority="13" dxfId="66">
      <formula>AND(G13&lt;&gt;"",LEN(G16)&lt;$U$1+4)</formula>
    </cfRule>
  </conditionalFormatting>
  <conditionalFormatting sqref="I15 I28 I41 I54 I67">
    <cfRule type="expression" priority="974" dxfId="65">
      <formula>AND(ISNUMBER(A23),OR(I15="",I19=""))</formula>
    </cfRule>
  </conditionalFormatting>
  <conditionalFormatting sqref="I19 I32 I45 I58 I71">
    <cfRule type="expression" priority="865" dxfId="65">
      <formula>AND($I19="",$I15&lt;&gt;"")</formula>
    </cfRule>
  </conditionalFormatting>
  <conditionalFormatting sqref="O15 O28 O41 O54 O67">
    <cfRule type="expression" priority="984" dxfId="65">
      <formula>AND(ISNUMBER(E23),OR(O15="",O19=""))</formula>
    </cfRule>
  </conditionalFormatting>
  <conditionalFormatting sqref="O19 O32 O45 O58 O71">
    <cfRule type="expression" priority="867" dxfId="65">
      <formula>AND($O19="",$O15&lt;&gt;"")</formula>
    </cfRule>
  </conditionalFormatting>
  <conditionalFormatting sqref="W14">
    <cfRule type="cellIs" priority="161" dxfId="65" operator="equal">
      <formula>""</formula>
    </cfRule>
  </conditionalFormatting>
  <dataValidations count="5">
    <dataValidation type="decimal" allowBlank="1" showInputMessage="1" showErrorMessage="1" promptTitle="Hinweis Betragseingabe:" prompt="Es muss ein Betrag größer &quot;0,0&quot; und kleiner &quot;40,0&quot; eingegeben werden!" errorTitle="Fehler bei Eingabe!" error="Eingabe falsch oder außerhalb des zulässigen Wertebereichs!" sqref="A22 E22 A35 E35 A48 E48 A61 E61 A74 E74">
      <formula1>0.001</formula1>
      <formula2>40</formula2>
    </dataValidation>
    <dataValidation type="whole" operator="greaterThanOrEqual" allowBlank="1" showInputMessage="1" showErrorMessage="1" promptTitle="Hinweis zur Eingabe:" prompt="Geben Sie zumindest die letzten 5 Ziffern ein!" errorTitle="Fehlerhafte Eingabe!" error="Eingabe unzureichend oder außerhalb des zulässigen Bereichs!" sqref="W14:X14">
      <formula1>10000</formula1>
    </dataValidation>
    <dataValidation allowBlank="1" showErrorMessage="1" promptTitle="Hinweis Datumseingabe:" prompt="Geben Sie ein gültiges Datum zwischen Beginn und Ende des Förderungszeitraums ein!" errorTitle="Fehler bei Datumseingabe!" error="Datumseingabe falsch oder außerhalb des zulässigen Wertebereichs!" sqref="G5:H5"/>
    <dataValidation type="date" allowBlank="1" showInputMessage="1" showErrorMessage="1" promptTitle="Hinweis Datumseingabe:" prompt="Geben Sie ein gültiges Datum nach dem Beginn der Tätigkeiten und bis max. 31.12.2025 ein!" errorTitle="Fehler bei Datumseingabe!" error="Datumseingabe falsch oder außerhalb des zulässigen Wertebereichs!" sqref="H3">
      <formula1>MAX(F3,V10)</formula1>
      <formula2>V11</formula2>
    </dataValidation>
    <dataValidation allowBlank="1" showErrorMessage="1" sqref="O19"/>
  </dataValidations>
  <pageMargins left="0.708661417322835" right="0.31496062992126" top="0.590551181102362" bottom="0.393700787401575" header="0.31496062992126" footer="0.31496062992126"/>
  <pageSetup orientation="portrait" paperSize="8" scale="90" r:id="rId1"/>
  <headerFooter>
    <oddHeader>&amp;L&amp;A</oddHeader>
    <oddFooter>&amp;L09_VL_018_Personalkosten_Stundenliste_Digital!Healthcare_Vorlage - Stundensatzberechnung&amp;RSeite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rgb="FF7030A0"/>
  </sheetPr>
  <dimension ref="A1:G27"/>
  <sheetViews>
    <sheetView showGridLines="0" view="pageBreakPreview" zoomScaleNormal="100" zoomScaleSheetLayoutView="100" workbookViewId="0" topLeftCell="A1">
      <selection pane="topLeft" activeCell="B3" sqref="B3"/>
    </sheetView>
  </sheetViews>
  <sheetFormatPr defaultColWidth="11.4242857142857" defaultRowHeight="14.25"/>
  <cols>
    <col min="1" max="1" width="5.71428571428571" style="117" customWidth="1"/>
    <col min="2" max="16384" width="11.4285714285714" style="117"/>
  </cols>
  <sheetData>
    <row r="1" spans="1:7" ht="14.25">
      <c r="A1" s="116"/>
      <c r="B1" s="116"/>
      <c r="C1" s="116"/>
      <c r="D1" s="116"/>
      <c r="E1" s="116"/>
      <c r="F1" s="116"/>
      <c r="G1" s="116"/>
    </row>
    <row r="2" spans="1:7" ht="14.25">
      <c r="A2" s="116"/>
      <c r="B2" s="118" t="s">
        <v>42</v>
      </c>
      <c r="C2" s="116"/>
      <c r="D2" s="116"/>
      <c r="E2" s="116"/>
      <c r="F2" s="116"/>
      <c r="G2" s="116"/>
    </row>
    <row r="3" spans="1:7" ht="14.25">
      <c r="A3" s="116"/>
      <c r="B3" s="116"/>
      <c r="C3" s="116"/>
      <c r="D3" s="116"/>
      <c r="E3" s="116"/>
      <c r="F3" s="116"/>
      <c r="G3" s="116"/>
    </row>
    <row r="4" spans="1:7" ht="14.25">
      <c r="A4" s="116"/>
      <c r="B4" s="116" t="s">
        <v>34</v>
      </c>
      <c r="C4" s="119"/>
      <c r="D4" s="120" t="s">
        <v>35</v>
      </c>
      <c r="E4" s="116" t="s">
        <v>36</v>
      </c>
      <c r="F4" s="116"/>
      <c r="G4" s="116"/>
    </row>
    <row r="5" spans="1:7" ht="14.25">
      <c r="A5" s="116"/>
      <c r="B5" s="116"/>
      <c r="C5" s="116"/>
      <c r="D5" s="116"/>
      <c r="E5" s="116"/>
      <c r="F5" s="116"/>
      <c r="G5" s="116"/>
    </row>
    <row r="6" spans="1:7" ht="14.25">
      <c r="A6" s="116"/>
      <c r="B6" s="116" t="s">
        <v>34</v>
      </c>
      <c r="C6" s="121"/>
      <c r="D6" s="120" t="s">
        <v>35</v>
      </c>
      <c r="E6" s="116" t="s">
        <v>37</v>
      </c>
      <c r="F6" s="116"/>
      <c r="G6" s="116"/>
    </row>
    <row r="7" spans="1:7" ht="14.25">
      <c r="A7" s="116"/>
      <c r="B7" s="116"/>
      <c r="C7" s="116"/>
      <c r="D7" s="116"/>
      <c r="E7" s="116"/>
      <c r="F7" s="116"/>
      <c r="G7" s="116"/>
    </row>
    <row r="8" spans="1:7" ht="14.25">
      <c r="A8" s="116"/>
      <c r="B8" s="116" t="s">
        <v>34</v>
      </c>
      <c r="C8" s="122"/>
      <c r="D8" s="120" t="s">
        <v>35</v>
      </c>
      <c r="E8" s="116" t="s">
        <v>38</v>
      </c>
      <c r="F8" s="116"/>
      <c r="G8" s="116"/>
    </row>
    <row r="9" spans="1:7" ht="14.25">
      <c r="A9" s="116"/>
      <c r="B9" s="116"/>
      <c r="C9" s="116"/>
      <c r="D9" s="116"/>
      <c r="E9" s="116"/>
      <c r="F9" s="116"/>
      <c r="G9" s="116"/>
    </row>
    <row r="10" spans="1:7" ht="14.25">
      <c r="A10" s="116"/>
      <c r="B10" s="116" t="s">
        <v>34</v>
      </c>
      <c r="C10" s="123"/>
      <c r="D10" s="120" t="s">
        <v>35</v>
      </c>
      <c r="E10" s="116" t="s">
        <v>39</v>
      </c>
      <c r="F10" s="116"/>
      <c r="G10" s="116"/>
    </row>
    <row r="11" spans="1:7" ht="14.25">
      <c r="A11" s="116"/>
      <c r="B11" s="116"/>
      <c r="C11" s="116"/>
      <c r="D11" s="116"/>
      <c r="E11" s="116"/>
      <c r="F11" s="116"/>
      <c r="G11" s="116"/>
    </row>
    <row r="12" spans="1:7" ht="14.25">
      <c r="A12" s="116"/>
      <c r="B12" s="116" t="s">
        <v>34</v>
      </c>
      <c r="C12" s="124"/>
      <c r="D12" s="120" t="s">
        <v>35</v>
      </c>
      <c r="E12" s="116" t="s">
        <v>40</v>
      </c>
      <c r="F12" s="116"/>
      <c r="G12" s="116"/>
    </row>
    <row r="13" spans="1:7" ht="14.25">
      <c r="A13" s="116"/>
      <c r="B13" s="116"/>
      <c r="C13" s="116"/>
      <c r="D13" s="116"/>
      <c r="E13" s="116"/>
      <c r="F13" s="116"/>
      <c r="G13" s="116"/>
    </row>
    <row r="14" spans="1:7" ht="14.25">
      <c r="A14" s="116"/>
      <c r="B14" s="116"/>
      <c r="C14" s="116"/>
      <c r="D14" s="116"/>
      <c r="E14" s="116"/>
      <c r="F14" s="116"/>
      <c r="G14" s="116"/>
    </row>
    <row r="15" spans="1:7" ht="14.25">
      <c r="A15" s="116"/>
      <c r="B15" s="116"/>
      <c r="C15" s="116"/>
      <c r="D15" s="116"/>
      <c r="F15" s="116"/>
      <c r="G15" s="116"/>
    </row>
    <row r="16" spans="1:7" ht="14.25">
      <c r="A16" s="116"/>
      <c r="B16" s="116"/>
      <c r="C16" s="116"/>
      <c r="D16" s="116"/>
      <c r="E16" s="116"/>
      <c r="F16" s="116"/>
      <c r="G16" s="116"/>
    </row>
    <row r="17" spans="1:7" ht="14.25">
      <c r="A17" s="116"/>
      <c r="B17" s="116"/>
      <c r="C17" s="116"/>
      <c r="D17" s="116"/>
      <c r="E17" s="116"/>
      <c r="F17" s="116"/>
      <c r="G17" s="116"/>
    </row>
    <row r="18" spans="1:7" ht="14.25">
      <c r="A18" s="116"/>
      <c r="B18" s="116"/>
      <c r="C18" s="116"/>
      <c r="D18" s="116"/>
      <c r="E18" s="116"/>
      <c r="F18" s="116"/>
      <c r="G18" s="116"/>
    </row>
    <row r="19" spans="1:7" ht="14.25">
      <c r="A19" s="116"/>
      <c r="B19" s="116"/>
      <c r="C19" s="116"/>
      <c r="D19" s="116"/>
      <c r="E19" s="116"/>
      <c r="F19" s="116"/>
      <c r="G19" s="116"/>
    </row>
    <row r="20" spans="1:7" ht="14.25">
      <c r="A20" s="116"/>
      <c r="B20" s="116"/>
      <c r="C20" s="116"/>
      <c r="D20" s="116"/>
      <c r="E20" s="116"/>
      <c r="F20" s="116"/>
      <c r="G20" s="116"/>
    </row>
    <row r="21" spans="1:7" ht="14.25">
      <c r="A21" s="116"/>
      <c r="B21" s="116"/>
      <c r="C21" s="116"/>
      <c r="D21" s="116"/>
      <c r="E21" s="116"/>
      <c r="F21" s="116"/>
      <c r="G21" s="116"/>
    </row>
    <row r="22" spans="1:7" ht="14.25">
      <c r="A22" s="116"/>
      <c r="B22" s="116"/>
      <c r="C22" s="116"/>
      <c r="D22" s="116"/>
      <c r="E22" s="116"/>
      <c r="F22" s="116"/>
      <c r="G22" s="116"/>
    </row>
    <row r="23" spans="1:7" ht="14.25">
      <c r="A23" s="116"/>
      <c r="B23" s="116"/>
      <c r="C23" s="116"/>
      <c r="D23" s="116"/>
      <c r="E23" s="116"/>
      <c r="F23" s="116"/>
      <c r="G23" s="116"/>
    </row>
    <row r="24" spans="1:7" ht="14.25">
      <c r="A24" s="116"/>
      <c r="B24" s="116"/>
      <c r="C24" s="116"/>
      <c r="D24" s="116"/>
      <c r="E24" s="116"/>
      <c r="F24" s="116"/>
      <c r="G24" s="116"/>
    </row>
    <row r="25" spans="1:7" ht="14.25">
      <c r="A25" s="116"/>
      <c r="B25" s="116"/>
      <c r="C25" s="116"/>
      <c r="D25" s="116"/>
      <c r="E25" s="116"/>
      <c r="F25" s="116"/>
      <c r="G25" s="116"/>
    </row>
    <row r="26" spans="1:7" ht="14.25">
      <c r="A26" s="116"/>
      <c r="B26" s="116"/>
      <c r="C26" s="116"/>
      <c r="D26" s="116"/>
      <c r="E26" s="116"/>
      <c r="F26" s="116"/>
      <c r="G26" s="116"/>
    </row>
    <row r="27" spans="1:7" ht="14.25">
      <c r="A27" s="116"/>
      <c r="B27" s="116"/>
      <c r="C27" s="116"/>
      <c r="D27" s="116"/>
      <c r="E27" s="116"/>
      <c r="F27" s="116"/>
      <c r="G27" s="116"/>
    </row>
  </sheetData>
  <sheetProtection password="CF27" sheet="1" selectLockedCells="1" selectUnlockedCells="1"/>
  <pageMargins left="0.708661417322835" right="0.511811023622047" top="0.393700787401575" bottom="0.196850393700787" header="0.31496062992126" footer="0.118110236220472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Stundenliste je MitarbeiterIn</vt:lpstr>
      <vt:lpstr>Stundensatzberechnung</vt:lpstr>
      <vt:lpstr>Farblegende</vt:lpstr>
    </vt:vector>
  </TitlesOfParts>
  <Template/>
  <Manager/>
  <Company>Steirische Wirtschaftsförderungs GmbH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09_VL_018_Personalkosten_Stundenliste_Digital!Healthcare_Vorlage</dc:title>
  <dc:subject/>
  <dc:creator>Gratzer Ulf</dc:creator>
  <cp:keywords/>
  <dc:description>Stundenliste (inkl. Kommt-Geht) und Stundensatzberechnung nach Standardeinheitskosten</dc:description>
  <cp:lastModifiedBy>Riegler Sarah</cp:lastModifiedBy>
  <cp:lastPrinted>2025-11-06T10:15:40Z</cp:lastPrinted>
  <dcterms:created xsi:type="dcterms:W3CDTF">2017-08-04T07:46:24Z</dcterms:created>
  <dcterms:modified xsi:type="dcterms:W3CDTF">2025-11-12T10:50:50Z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179794</vt:lpwstr>
  </property>
  <property fmtid="{D5CDD505-2E9C-101B-9397-08002B2CF9AE}" pid="3" name="rox_ID">
    <vt:lpwstr>35630</vt:lpwstr>
  </property>
  <property fmtid="{D5CDD505-2E9C-101B-9397-08002B2CF9AE}" pid="4" name="rox_Title">
    <vt:lpwstr>09_VL_018_Personalkosten_Stundenliste_Digital!Healthcare_Vorlage</vt:lpwstr>
  </property>
  <property fmtid="{D5CDD505-2E9C-101B-9397-08002B2CF9AE}" pid="5" name="rox_Status">
    <vt:lpwstr>freigegeben</vt:lpwstr>
  </property>
  <property fmtid="{D5CDD505-2E9C-101B-9397-08002B2CF9AE}" pid="6" name="rox_Revision">
    <vt:lpwstr>005/11.2025</vt:lpwstr>
  </property>
  <property fmtid="{D5CDD505-2E9C-101B-9397-08002B2CF9AE}" pid="7" name="rox_Description">
    <vt:lpwstr>Stundenliste (inkl. Kommt-Geht) und Stundensatzberechnung nach Standardeinheitskosten</vt:lpwstr>
  </property>
  <property fmtid="{D5CDD505-2E9C-101B-9397-08002B2CF9AE}" pid="8" name="rox_DocType">
    <vt:lpwstr>Vorlage (VL)</vt:lpwstr>
  </property>
  <property fmtid="{D5CDD505-2E9C-101B-9397-08002B2CF9AE}" pid="9" name="rox_CreatedBy">
    <vt:lpwstr>31.03.2023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Riegler, Sarah</vt:lpwstr>
  </property>
  <property fmtid="{D5CDD505-2E9C-101B-9397-08002B2CF9AE}" pid="12" name="rox_UpdatedAt">
    <vt:lpwstr>12.11.2025</vt:lpwstr>
  </property>
  <property fmtid="{D5CDD505-2E9C-101B-9397-08002B2CF9AE}" pid="13" name="rox_DocPath">
    <vt:lpwstr>Dokumente/Prozesslandkarte/09 Förderungsaktionen entwickeln, Unternehmen beraten und Förderungsprojekte bearbeiten/04 Abrechnun</vt:lpwstr>
  </property>
  <property fmtid="{D5CDD505-2E9C-101B-9397-08002B2CF9AE}" pid="14" name="rox_DocPath_2">
    <vt:lpwstr>g von Förderungen/Vorlagen/</vt:lpwstr>
  </property>
  <property fmtid="{D5CDD505-2E9C-101B-9397-08002B2CF9AE}" pid="15" name="rox_ParentDocTitle">
    <vt:lpwstr>Vorlagen</vt:lpwstr>
  </property>
  <property fmtid="{D5CDD505-2E9C-101B-9397-08002B2CF9AE}" pid="16" name="rox_FileName">
    <vt:lpwstr>09_VL_018_Personalkosten_Stundenliste_Digital!Healthcare_Vorlage.xlsx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>03.02.2025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Überarbeitung Formeln, Formatierung; keine inhaltliche Änderung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13.11.2026</vt:lpwstr>
  </property>
  <property fmtid="{D5CDD505-2E9C-101B-9397-08002B2CF9AE}" pid="31" name="rox_DesignVerant">
    <vt:lpwstr>Steiner, Erich</vt:lpwstr>
  </property>
  <property fmtid="{D5CDD505-2E9C-101B-9397-08002B2CF9AE}" pid="32" name="rox_DesignVerant_SelKey">
    <vt:lpwstr>Steiner, Erich</vt:lpwstr>
  </property>
  <property fmtid="{D5CDD505-2E9C-101B-9397-08002B2CF9AE}" pid="33" name="rox_ErgVerant">
    <vt:lpwstr>Steiner, Erich</vt:lpwstr>
  </property>
  <property fmtid="{D5CDD505-2E9C-101B-9397-08002B2CF9AE}" pid="34" name="rox_ErgVerant_SelKey">
    <vt:lpwstr>Steiner, Erich</vt:lpwstr>
  </property>
  <property fmtid="{D5CDD505-2E9C-101B-9397-08002B2CF9AE}" pid="35" name="rox_Kennung">
    <vt:lpwstr>09_VL_018_Personalkosten_Stundenliste_Digital!Healthcare_Vorlage</vt:lpwstr>
  </property>
  <property fmtid="{D5CDD505-2E9C-101B-9397-08002B2CF9AE}" pid="36" name="rox_step_letztepruefung_u">
    <vt:lpwstr>Sommer, Sabine</vt:lpwstr>
  </property>
  <property fmtid="{D5CDD505-2E9C-101B-9397-08002B2CF9AE}" pid="37" name="rox_step_letztepruefung_d">
    <vt:lpwstr>13.11.2025</vt:lpwstr>
  </property>
  <property fmtid="{D5CDD505-2E9C-101B-9397-08002B2CF9AE}" pid="38" name="rox_step_vks_d">
    <vt:lpwstr/>
  </property>
  <property fmtid="{D5CDD505-2E9C-101B-9397-08002B2CF9AE}" pid="39" name="rox_step_vks_u">
    <vt:lpwstr/>
  </property>
  <property fmtid="{D5CDD505-2E9C-101B-9397-08002B2CF9AE}" pid="40" name="rox_step_vks">
    <vt:lpwstr>-</vt:lpwstr>
  </property>
  <property fmtid="{D5CDD505-2E9C-101B-9397-08002B2CF9AE}" pid="41" name="rox_step_freigabe_u">
    <vt:lpwstr>Gratzer, Ulf</vt:lpwstr>
  </property>
  <property fmtid="{D5CDD505-2E9C-101B-9397-08002B2CF9AE}" pid="42" name="rox_step_freigabe_d">
    <vt:lpwstr>13.11.2025</vt:lpwstr>
  </property>
  <property fmtid="{D5CDD505-2E9C-101B-9397-08002B2CF9AE}" pid="43" name="rox_RoleV">
    <vt:lpwstr>Steinberger, Stefanie</vt:lpwstr>
  </property>
  <property fmtid="{D5CDD505-2E9C-101B-9397-08002B2CF9AE}" pid="44" name="rox_RoleB">
    <vt:lpwstr>Riegler, Sarah
Steinberger, Stefanie</vt:lpwstr>
  </property>
  <property fmtid="{D5CDD505-2E9C-101B-9397-08002B2CF9AE}" pid="45" name="rox_RoleP">
    <vt:lpwstr>Steiner, Erich</vt:lpwstr>
  </property>
  <property fmtid="{D5CDD505-2E9C-101B-9397-08002B2CF9AE}" pid="46" name="rox_RoleK">
    <vt:lpwstr/>
  </property>
  <property fmtid="{D5CDD505-2E9C-101B-9397-08002B2CF9AE}" pid="47" name="rox_RoleF">
    <vt:lpwstr>Gratzer, Ulf</vt:lpwstr>
  </property>
  <property fmtid="{D5CDD505-2E9C-101B-9397-08002B2CF9AE}" pid="48" name="rox_RoleE">
    <vt:lpwstr>kein Empfänger</vt:lpwstr>
  </property>
  <property fmtid="{D5CDD505-2E9C-101B-9397-08002B2CF9AE}" pid="49" name="rox_RoleG">
    <vt:lpwstr>GRUPPE: GeFe Förderungsabrechnung
GRUPPE: Website</vt:lpwstr>
  </property>
  <property fmtid="{D5CDD505-2E9C-101B-9397-08002B2CF9AE}" pid="50" name="rox_Meta">
    <vt:lpwstr>32</vt:lpwstr>
  </property>
  <property fmtid="{D5CDD505-2E9C-101B-9397-08002B2CF9AE}" pid="51" name="rox_Meta0">
    <vt:lpwstr>&lt;fields&gt;&lt;Field id="rox_Size" caption="Dateigröße" orderid="2" /&gt;&lt;Field id="rox_ID" caption="ID" orderid="33" /&gt;&lt;Field id="rox_T</vt:lpwstr>
  </property>
  <property fmtid="{D5CDD505-2E9C-101B-9397-08002B2CF9AE}" pid="52" name="rox_Meta1">
    <vt:lpwstr>itle" caption="Titel" orderid="0" /&gt;&lt;Field id="rox_Status" caption="Status" orderid="3" /&gt;&lt;Field id="rox_Revision" caption="Rev</vt:lpwstr>
  </property>
  <property fmtid="{D5CDD505-2E9C-101B-9397-08002B2CF9AE}" pid="53" name="rox_Meta2">
    <vt:lpwstr>ision" orderid="4" /&gt;&lt;Field id="rox_Description" caption="Beschreibung" orderid="10" /&gt;&lt;Field id="rox_DocType" caption="Dokumen</vt:lpwstr>
  </property>
  <property fmtid="{D5CDD505-2E9C-101B-9397-08002B2CF9AE}" pid="54" name="rox_Meta3">
    <vt:lpwstr>tentyp" orderid="13" /&gt;&lt;Field id="rox_CreatedBy" caption="Erstellt" orderid="20" /&gt;&lt;Field id="rox_CreatedAt" caption="Erstell</vt:lpwstr>
  </property>
  <property fmtid="{D5CDD505-2E9C-101B-9397-08002B2CF9AE}" pid="55" name="rox_Meta4">
    <vt:lpwstr>t von" orderid="19" /&gt;&lt;Field id="rox_UpdatedBy" caption="Geändert von" orderid="22" /&gt;&lt;Field id="rox_UpdatedAt" caption="Geände</vt:lpwstr>
  </property>
  <property fmtid="{D5CDD505-2E9C-101B-9397-08002B2CF9AE}" pid="56" name="rox_Meta5">
    <vt:lpwstr>rt" orderid="21" /&gt;&lt;Field id="rox_DocPath" caption="Pfad" orderid="34" /&gt;&lt;Field id="rox_DocPath_2" caption="Pfad_2" orderid="35</vt:lpwstr>
  </property>
  <property fmtid="{D5CDD505-2E9C-101B-9397-08002B2CF9AE}" pid="57" name="rox_Meta6">
    <vt:lpwstr>" /&gt;&lt;Field id="rox_ParentDocTitle" caption="Ordner" orderid="36" /&gt;&lt;Field id="rox_FileName" caption="Dateiname" orderid="1" /&gt;&lt;</vt:lpwstr>
  </property>
  <property fmtid="{D5CDD505-2E9C-101B-9397-08002B2CF9AE}" pid="58" name="rox_Meta7">
    <vt:lpwstr>Field id="rox_VKSVersion" caption="VKS-Version" orderid="5" /&gt;&lt;Field id="rox_RelevantChange" caption="Systemrelevante Änderung</vt:lpwstr>
  </property>
  <property fmtid="{D5CDD505-2E9C-101B-9397-08002B2CF9AE}" pid="59" name="rox_Meta8">
    <vt:lpwstr>" orderid="6" /&gt;&lt;Field id="rox_FreigabedatumVB" caption="Freigabedatum VB" orderid="7" /&gt;&lt;Field id="rox_AlternativeGueltigkeit</vt:lpwstr>
  </property>
  <property fmtid="{D5CDD505-2E9C-101B-9397-08002B2CF9AE}" pid="60" name="rox_Meta9">
    <vt:lpwstr>" caption="Alternatives Gültigkeitsdatum" orderid="8" /&gt;&lt;Field id="rox_Veroeffentlichung" caption="Veröffentlichung auf Website</vt:lpwstr>
  </property>
  <property fmtid="{D5CDD505-2E9C-101B-9397-08002B2CF9AE}" pid="61" name="rox_Meta10">
    <vt:lpwstr>" orderid="9" /&gt;&lt;Field id="rox_Versionsinformationen" caption="Versionsinformationen" orderid="11" /&gt;&lt;Field id="rox_Versionsinf</vt:lpwstr>
  </property>
  <property fmtid="{D5CDD505-2E9C-101B-9397-08002B2CF9AE}" pid="62" name="rox_Meta11">
    <vt:lpwstr>ormationen_2" caption="Versionsinformationen_2" orderid="37" /&gt;&lt;Field id="rox_Versionsinformationen_3" caption="Versionsinforma</vt:lpwstr>
  </property>
  <property fmtid="{D5CDD505-2E9C-101B-9397-08002B2CF9AE}" pid="63" name="rox_Meta12">
    <vt:lpwstr>tionen_3" orderid="38" /&gt;&lt;Field id="rox_Versionsinformationen_4" caption="Versionsinformationen_4" orderid="39" /&gt;&lt;Field id="ro</vt:lpwstr>
  </property>
  <property fmtid="{D5CDD505-2E9C-101B-9397-08002B2CF9AE}" pid="64" name="rox_Meta13">
    <vt:lpwstr>x_Versionsinformationen_5" caption="Versionsinformationen_5" orderid="40" /&gt;&lt;Field id="rox_Versionsinformationen_6" caption="Ve</vt:lpwstr>
  </property>
  <property fmtid="{D5CDD505-2E9C-101B-9397-08002B2CF9AE}" pid="65" name="rox_Meta14">
    <vt:lpwstr>rsionsinformationen_6" orderid="41" /&gt;&lt;Field id="rox_Versionsinformationen_7" caption="Versionsinformationen_7" orderid="42" /&gt;</vt:lpwstr>
  </property>
  <property fmtid="{D5CDD505-2E9C-101B-9397-08002B2CF9AE}" pid="66" name="rox_Meta15">
    <vt:lpwstr>&lt;Field id="rox_Versionsinformationen_8" caption="Versionsinformationen_8" orderid="43" /&gt;&lt;Field id="rox_Wiedervorlage" caption=</vt:lpwstr>
  </property>
  <property fmtid="{D5CDD505-2E9C-101B-9397-08002B2CF9AE}" pid="67" name="rox_Meta16">
    <vt:lpwstr>"Wiedervorlage" orderid="14" /&gt;&lt;Field id="rox_DesignVerant" caption="Designverantwortlicher" orderid="15" /&gt;&lt;Field id="rox_Desi</vt:lpwstr>
  </property>
  <property fmtid="{D5CDD505-2E9C-101B-9397-08002B2CF9AE}" pid="68" name="rox_Meta17">
    <vt:lpwstr>gnVerant_SelKey" caption="Designverantwortlicher (Designverantwortlicher )" orderid="44" /&gt;&lt;Field id="rox_ErgVerant" caption="E</vt:lpwstr>
  </property>
  <property fmtid="{D5CDD505-2E9C-101B-9397-08002B2CF9AE}" pid="69" name="rox_Meta18">
    <vt:lpwstr>rgebnisverantwortlicher" orderid="16" /&gt;&lt;Field id="rox_ErgVerant_SelKey" caption="Ergebnisverantwortlicher (Ergebnisverantwortl</vt:lpwstr>
  </property>
  <property fmtid="{D5CDD505-2E9C-101B-9397-08002B2CF9AE}" pid="70" name="rox_Meta19">
    <vt:lpwstr>icher)" orderid="45" /&gt;&lt;Field id="rox_Kennung" caption="Kennung" orderid="17" /&gt;&lt;Field id="rox_step_letztepruefung_u" caption="</vt:lpwstr>
  </property>
  <property fmtid="{D5CDD505-2E9C-101B-9397-08002B2CF9AE}" pid="71" name="rox_Meta20">
    <vt:lpwstr>1.Freigegeben von" orderid="23" /&gt;&lt;Field id="rox_step_letztepruefung_d" caption="1.Freigegeben" orderid="24" /&gt;&lt;Field id="rox_s</vt:lpwstr>
  </property>
  <property fmtid="{D5CDD505-2E9C-101B-9397-08002B2CF9AE}" pid="72" name="rox_Meta21">
    <vt:lpwstr>tep_vks_d" caption="Letzte VKS am" orderid="25" /&gt;&lt;Field id="rox_step_vks_u" caption="Letzter VKS-Verantwortlicher" orderid="26</vt:lpwstr>
  </property>
  <property fmtid="{D5CDD505-2E9C-101B-9397-08002B2CF9AE}" pid="73" name="rox_Meta22">
    <vt:lpwstr>" /&gt;&lt;Field id="rox_step_vks" caption="VKS-Verantwortliche" type="roleconcat" orderid="27"&gt;-&lt;/Field&gt;&lt;Field id="rox_step_freigabe</vt:lpwstr>
  </property>
  <property fmtid="{D5CDD505-2E9C-101B-9397-08002B2CF9AE}" pid="74" name="rox_Meta23">
    <vt:lpwstr>_u" caption="2.Freigegeben von" orderid="28" /&gt;&lt;Field id="rox_step_freigabe_d" caption="2.Freigegeben" orderid="29" /&gt;&lt;Field id</vt:lpwstr>
  </property>
  <property fmtid="{D5CDD505-2E9C-101B-9397-08002B2CF9AE}" pid="75" name="rox_Meta24">
    <vt:lpwstr>="rox_RoleV" caption="Rolle: Verantwortlicher" orderid="46" /&gt;&lt;Field id="rox_RoleB" caption="Rolle: Ersteller (E)" orderid="47</vt:lpwstr>
  </property>
  <property fmtid="{D5CDD505-2E9C-101B-9397-08002B2CF9AE}" pid="76" name="rox_Meta25">
    <vt:lpwstr>" /&gt;&lt;Field id="rox_RoleP" caption="Rolle: 1.Freigeber" orderid="48" /&gt;&lt;Field id="rox_RoleK" caption="Rolle: VKS-Verantwortliche</vt:lpwstr>
  </property>
  <property fmtid="{D5CDD505-2E9C-101B-9397-08002B2CF9AE}" pid="77" name="rox_Meta26">
    <vt:lpwstr>r" orderid="49" /&gt;&lt;Field id="rox_RoleF" caption="Rolle: 2.Freigeber" orderid="50" /&gt;&lt;Field id="rox_RoleE" caption="Rolle: Empfä</vt:lpwstr>
  </property>
  <property fmtid="{D5CDD505-2E9C-101B-9397-08002B2CF9AE}" pid="78" name="rox_Meta27">
    <vt:lpwstr>nger" orderid="51" /&gt;&lt;Field id="rox_RoleG" caption="Rolle: Empfänger (ohne Lesebestätigung)" orderid="52" /&gt;&lt;GlobalFieldHandle</vt:lpwstr>
  </property>
  <property fmtid="{D5CDD505-2E9C-101B-9397-08002B2CF9AE}" pid="79" name="rox_Meta28">
    <vt:lpwstr>r url="https://roxtra.sfg.at/roxtra/doc/DownloadGlobalFieldHandler.ashx?token=eyJhbGciOiJIUzI1NiIsImtpZCI6IjNlMjk3MDA2LTMwMmUtN</vt:lpwstr>
  </property>
  <property fmtid="{D5CDD505-2E9C-101B-9397-08002B2CF9AE}" pid="80" name="rox_Meta29">
    <vt:lpwstr>GI4Ni05MTUxLTc3YWYzOWRhYjg0MyIsInR5cCI6IkpXVCJ9.eyJVc2VySUQiOiItMSIsInN1YiI6IjAwMDAwMDAwLTAwMDAtMDAwMC0wMDAwLTAwMDAwMDAwMDAwMCI</vt:lpwstr>
  </property>
  <property fmtid="{D5CDD505-2E9C-101B-9397-08002B2CF9AE}" pid="81" name="rox_Meta30">
    <vt:lpwstr>sInJlcXVlc3RlZEJ5Q2xpZW50SUQiOiIzZTI5NzAwNi0zMDJlLTRiODYtOTE1MS03N2FmMzlkYWI4NDMiLCJuYmYiOjE3NjMwMTkxNjMsImV4cCI6MTc2MzAyMjc2My</vt:lpwstr>
  </property>
  <property fmtid="{D5CDD505-2E9C-101B-9397-08002B2CF9AE}" pid="82" name="rox_Meta31">
    <vt:lpwstr>wiaWF0IjoxNzYzMDE5MTYzLCJpc3MiOiJyb1h0cmEifQ.5GKfhv5K8huhEU19QV1v9Oj-9T6XfeHhIt-5M9cJbII" /&gt;&lt;/fields&gt;</vt:lpwstr>
  </property>
</Properties>
</file>