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127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C:\Users\pflueger\AppData\Roaming\roXtra-Download\40023\"/>
    </mc:Choice>
  </mc:AlternateContent>
  <bookViews>
    <workbookView xWindow="-120" yWindow="-120" windowWidth="29040" windowHeight="17520" activeTab="0"/>
  </bookViews>
  <sheets>
    <sheet name="Stundenliste je MitarbeiterIn" sheetId="75" r:id="rId3"/>
    <sheet name="Farblegende" sheetId="77" state="hidden" r:id="rId4"/>
  </sheets>
  <externalReferences>
    <externalReference r:id="rId6"/>
    <externalReference r:id="rId7"/>
  </externalReferences>
  <definedNames>
    <definedName name="_xlnm._FilterDatabase" localSheetId="0" hidden="1">'Stundenliste je MitarbeiterIn'!$A$18:$L$85</definedName>
    <definedName name="_xlnm.Print_Area" localSheetId="1">Farblegende!$A$1:$L$14</definedName>
    <definedName name="_xlnm.Print_Area" localSheetId="0">'Stundenliste je MitarbeiterIn'!$A$1:$L$102</definedName>
    <definedName name="Jahr" localSheetId="1">#REF!</definedName>
    <definedName name="rox_AlternativeGueltigkeit">'Stundenliste je MitarbeiterIn'!$H$5</definedName>
    <definedName name="rox_Revision" localSheetId="1">'[1]Prüfbericht allgemein'!$M$1</definedName>
    <definedName name="rox_Revision">'Stundenliste je MitarbeiterIn'!$B$5</definedName>
    <definedName name="rox_Title" localSheetId="1">'[2]Allgemeine Daten'!$E$8</definedName>
    <definedName name="rox_VKSVersion" localSheetId="1">'[1]Prüfbericht allgemein'!$B$6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75" l="1"/>
</calcChain>
</file>

<file path=xl/sharedStrings.xml><?xml version="1.0" encoding="utf-8"?>
<sst xmlns="http://schemas.openxmlformats.org/spreadsheetml/2006/main" count="62" uniqueCount="52">
  <si>
    <t>bis:</t>
  </si>
  <si>
    <t>Durchführungszeitraum von:</t>
  </si>
  <si>
    <t>Korrekturen zu Projekt-stunden</t>
  </si>
  <si>
    <t>Bemerkungen/Begründung der Korrekturen
(Anmerkungen zur Prüfung)</t>
  </si>
  <si>
    <t>Feldfarbe</t>
  </si>
  <si>
    <t>Mindestzeichenanzahl Person/Name</t>
  </si>
  <si>
    <r>
      <t xml:space="preserve">Korrekturen Abrechnungsprüfung
</t>
    </r>
    <r>
      <rPr>
        <sz val="12"/>
        <rFont val="Tahoma"/>
        <family val="2"/>
      </rPr>
      <t>(nur durch SFG auszufüllen!)</t>
    </r>
  </si>
  <si>
    <t>gültig ab:</t>
  </si>
  <si>
    <t>anerkannte Projekt-stunden</t>
  </si>
  <si>
    <t>Stundenaufzeichnung/Tätigkeitsbeschreibung je MitarbeiterIn</t>
  </si>
  <si>
    <t>MitarbeiterIn (Vor- und Zuname):</t>
  </si>
  <si>
    <t>Mindestzeichenanzahl Tätigkeitsbeschreibung</t>
  </si>
  <si>
    <t>Projekt-relevante, tatsächliche Leistungs-stunden</t>
  </si>
  <si>
    <t>Prinzipiell förderbare Projekt-stunden</t>
  </si>
  <si>
    <t>Summe:</t>
  </si>
  <si>
    <t>***ACHTUNG: Notwendige Dummyzelle, nicht beschreiben!!***</t>
  </si>
  <si>
    <t>Unterschrift MitarbeiterIn</t>
  </si>
  <si>
    <t>Pauschaler Unternehmerlohn</t>
  </si>
  <si>
    <r>
      <t xml:space="preserve">Datum
</t>
    </r>
    <r>
      <rPr>
        <sz val="10"/>
        <rFont val="Tahoma"/>
        <family val="2"/>
      </rPr>
      <t>(TT.MM.JJJJ)</t>
    </r>
  </si>
  <si>
    <t>GF (ja/nein):</t>
  </si>
  <si>
    <t>Stichtag für max. Stunden über 10,00!</t>
  </si>
  <si>
    <t>max. h/Tag</t>
  </si>
  <si>
    <t>Mindestdatum für Plausi-Checks</t>
  </si>
  <si>
    <t>Maximaldatum für Plausi-Checks</t>
  </si>
  <si>
    <t>Grunds. förderbare Projektstunden pro Tag</t>
  </si>
  <si>
    <t>Basis für Kürzungen Projektstunden pro Tag</t>
  </si>
  <si>
    <t>Max. Arbeitsstunden/Tag laut AZG NEU</t>
  </si>
  <si>
    <t>Grunds. förderbare Projektstg. GF pro Tag</t>
  </si>
  <si>
    <t>Zellfarbe:</t>
  </si>
  <si>
    <t>bedeutet:</t>
  </si>
  <si>
    <t>Fehlender (Text)eintrag durch den/die BenutzerIn  - i.d.R. veränderbar!</t>
  </si>
  <si>
    <t>In dieser Form unzureichender (Text)eintrag durch den/die BenutzerIn  - i.d.R. nicht veränderbar!</t>
  </si>
  <si>
    <t>Optionaler (Text)eintrag durch den/die BenutzerIn  - i.d.R. veränderbar!</t>
  </si>
  <si>
    <t>In dieser Form unzulässiger (Text)eintrag durch den/die BenutzerIn  - i.d.R. veränderbar!</t>
  </si>
  <si>
    <t>Aufgrund der (Text)einträge durch den/die BenutzerIn spezielle Prüfung durch SFG erforderlich!</t>
  </si>
  <si>
    <t>Beiblatt zum Nachweis für "Personalkosten" in Portalprojekten</t>
  </si>
  <si>
    <t>Farbeschema der bedingten Formatierungen im Beiblatt:</t>
  </si>
  <si>
    <t>Kosten-position/ Arbeitspaket (z.B. AP1…)</t>
  </si>
  <si>
    <t>rechtsgültige Fertigung (sofern nicht am Portal signiert)</t>
  </si>
  <si>
    <t>006/11.2025</t>
  </si>
  <si>
    <t>Revision:</t>
  </si>
  <si>
    <t>01.01.2025</t>
  </si>
  <si>
    <t>Projektnr.:</t>
  </si>
  <si>
    <t>* Für eine ggf. erf. Aufschlüsselung der Projektstunden/Projektkosten nach Kostenposition bzw. Arbeitspaket bitte die Filterfunktion verwenden!!</t>
  </si>
  <si>
    <t>Für die Bewertung festgelegter Stundensatz:</t>
  </si>
  <si>
    <t>(Summe förderbare Gesamt-Projektstd. für MitarbeiterIn)</t>
  </si>
  <si>
    <t>Cut-off-Datum:</t>
  </si>
  <si>
    <t>Jahr für erhöhten Pauschalstundensatz</t>
  </si>
  <si>
    <t>Kosten-position/ Arbeitspaket</t>
  </si>
  <si>
    <t>Die MitarbeiterIn arbeitet im oben erfassten Zeitraum noch in anderen geförderten Projekten mit (Ja/Nein):</t>
  </si>
  <si>
    <t>(Sollte der/die MitarbeiterIn noch in anderen geförderten Projekten mitwirken, ist hierzu eine detaillierte Auflistung der Stunden zum jeweiligen Projekt vorzulegen.)</t>
  </si>
  <si>
    <t>Ende Gültigkeit der Förderungsaktion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</si>
</sst>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€&quot;\ * #,##0_-;\-&quot;€&quot;\ * #,##0_-;_-&quot;€&quot;\ * &quot;-&quot;_-;_-@_-"/>
    <numFmt numFmtId="167" formatCode="_-&quot;€&quot;\ * #,##0.00_-;\-&quot;€&quot;\ * #,##0.00_-;_-&quot;€&quot;\ * &quot;-&quot;??_-;_-@_-"/>
    <numFmt numFmtId="168" formatCode="_-&quot;öS&quot;\ * #,##0.00_-;\-&quot;öS&quot;\ * #,##0.00_-;_-&quot;öS&quot;\ * &quot;-&quot;??_-;_-@_-"/>
    <numFmt numFmtId="169" formatCode="#,##0.00&quot;    &quot;;\-#,##0.00&quot;    &quot;;&quot; -&quot;#&quot;    &quot;;@\ "/>
    <numFmt numFmtId="170" formatCode="#,##0_ ;\-#,##0\ "/>
  </numFmts>
  <fonts count="29"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u val="single"/>
      <sz val="16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i/>
      <sz val="10"/>
      <name val="Tahoma"/>
      <family val="2"/>
    </font>
    <font>
      <b/>
      <sz val="9"/>
      <name val="Tahoma"/>
      <family val="2"/>
    </font>
    <font>
      <b/>
      <sz val="10.5"/>
      <name val="Tahoma"/>
      <family val="2"/>
    </font>
    <font>
      <b/>
      <i/>
      <sz val="10.5"/>
      <name val="Tahoma"/>
      <family val="2"/>
    </font>
    <font>
      <sz val="10"/>
      <color theme="0"/>
      <name val="Tahoma"/>
      <family val="2"/>
    </font>
    <font>
      <b/>
      <sz val="18"/>
      <name val="Tahoma"/>
      <family val="2"/>
    </font>
    <font>
      <b/>
      <sz val="10"/>
      <color rgb="FFC0000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6"/>
      <name val="Tahoma"/>
      <family val="2"/>
    </font>
    <font>
      <b/>
      <sz val="14"/>
      <name val="Tahoma"/>
      <family val="2"/>
    </font>
    <font>
      <b/>
      <sz val="10"/>
      <color theme="0" tint="-0.349029988050461"/>
      <name val="Tahoma"/>
      <family val="2"/>
    </font>
    <font>
      <sz val="10"/>
      <color theme="0" tint="-0.349029988050461"/>
      <name val="Tahoma"/>
      <family val="2"/>
    </font>
    <font>
      <i/>
      <sz val="10"/>
      <name val="Tahoma"/>
      <family val="2"/>
    </font>
    <font>
      <sz val="10"/>
      <color theme="0" tint="-0.34961000084877"/>
      <name val="Tahoma"/>
      <family val="2"/>
    </font>
    <font>
      <b/>
      <i/>
      <sz val="10"/>
      <color theme="1"/>
      <name val="Tahoma"/>
      <family val="2"/>
    </font>
    <font>
      <b/>
      <i/>
      <sz val="10"/>
      <color rgb="FFFF0000"/>
      <name val="Tahoma"/>
      <family val="2"/>
    </font>
    <font>
      <i/>
      <sz val="8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8859992623329"/>
        <bgColor indexed="64"/>
      </patternFill>
    </fill>
    <fill>
      <patternFill patternType="solid">
        <fgColor theme="0" tint="-0.148680001497269"/>
        <bgColor indexed="64"/>
      </patternFill>
    </fill>
    <fill>
      <patternFill patternType="solid">
        <fgColor theme="0" tint="-0.149039998650551"/>
        <bgColor indexed="64"/>
      </patternFill>
    </fill>
    <fill>
      <patternFill patternType="solid">
        <fgColor theme="6" tint="0.599749982357025"/>
        <bgColor indexed="64"/>
      </patternFill>
    </fill>
    <fill>
      <patternFill patternType="solid">
        <fgColor theme="0" tint="-0.24901999533176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049029998481273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86000061035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749982357025"/>
        <bgColor indexed="64"/>
      </patternFill>
    </fill>
    <fill>
      <patternFill patternType="solid">
        <fgColor theme="0" tint="-0.0487300008535385"/>
        <bgColor indexed="64"/>
      </patternFill>
    </fill>
    <fill>
      <patternFill patternType="solid">
        <fgColor theme="0" tint="-0.048790000379085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/>
      <right/>
      <top/>
      <bottom style="double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/>
      <top/>
      <bottom style="medium">
        <color auto="1"/>
      </bottom>
    </border>
    <border>
      <left/>
      <right/>
      <top/>
      <bottom style="hair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double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</border>
    <border>
      <left/>
      <right/>
      <top style="double">
        <color auto="1"/>
      </top>
      <bottom/>
    </border>
    <border>
      <left style="thin">
        <color auto="1"/>
      </left>
      <right/>
      <top style="medium">
        <color auto="1"/>
      </top>
      <bottom style="double">
        <color auto="1"/>
      </bottom>
    </border>
    <border>
      <left/>
      <right/>
      <top style="medium">
        <color auto="1"/>
      </top>
      <bottom style="double">
        <color auto="1"/>
      </bottom>
    </border>
    <border>
      <left/>
      <right style="medium">
        <color auto="1"/>
      </right>
      <top style="medium">
        <color auto="1"/>
      </top>
      <bottom style="double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</borders>
  <cellStyleXfs count="9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>
      <alignment/>
      <protection/>
    </xf>
    <xf numFmtId="168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/>
      <protection/>
    </xf>
    <xf numFmtId="0" fontId="3" fillId="0" borderId="0">
      <alignment/>
      <protection/>
    </xf>
    <xf numFmtId="43" fontId="3" fillId="0" borderId="0" applyFont="0" applyFill="0" applyBorder="0" applyAlignment="0" applyProtection="0"/>
    <xf numFmtId="0" fontId="0" fillId="0" borderId="0">
      <alignment/>
      <protection/>
    </xf>
    <xf numFmtId="0" fontId="3" fillId="0" borderId="0">
      <alignment/>
      <protection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>
      <alignment/>
      <protection/>
    </xf>
    <xf numFmtId="0" fontId="2" fillId="0" borderId="0">
      <alignment/>
      <protection/>
    </xf>
    <xf numFmtId="0" fontId="2" fillId="2" borderId="1" applyNumberFormat="0" applyFont="0" applyFill="0" applyBorder="0" applyAlignment="0">
      <protection hidden="1"/>
    </xf>
    <xf numFmtId="43" fontId="2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" fillId="0" borderId="0">
      <alignment/>
      <protection/>
    </xf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3" fillId="0" borderId="0" applyFont="0" applyFill="0" applyBorder="0" applyAlignment="0" applyProtection="0"/>
    <xf numFmtId="0" fontId="3" fillId="0" borderId="0">
      <alignment/>
      <protection/>
    </xf>
    <xf numFmtId="0" fontId="2" fillId="0" borderId="0">
      <alignment/>
      <protection/>
    </xf>
    <xf numFmtId="0" fontId="0" fillId="0" borderId="0">
      <alignment/>
      <protection/>
    </xf>
    <xf numFmtId="43" fontId="0" fillId="0" borderId="0" applyFont="0" applyFill="0" applyBorder="0" applyAlignment="0" applyProtection="0"/>
    <xf numFmtId="168" fontId="0" fillId="0" borderId="0" applyFont="0" applyFill="0" applyBorder="0" applyAlignment="0" applyProtection="0"/>
    <xf numFmtId="0" fontId="2" fillId="0" borderId="0">
      <alignment/>
      <protection/>
    </xf>
    <xf numFmtId="43" fontId="2" fillId="0" borderId="0" applyFont="0" applyFill="0" applyBorder="0" applyAlignment="0" applyProtection="0"/>
    <xf numFmtId="0" fontId="2" fillId="3" borderId="1" applyNumberFormat="0" applyFont="0" applyFill="0" applyBorder="0" applyAlignment="0">
      <protection hidden="1"/>
    </xf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0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>
      <alignment/>
      <protection/>
    </xf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/>
      <protection/>
    </xf>
    <xf numFmtId="43" fontId="0" fillId="0" borderId="0" applyFont="0" applyFill="0" applyBorder="0" applyAlignment="0" applyProtection="0"/>
    <xf numFmtId="0" fontId="2" fillId="0" borderId="0">
      <alignment/>
      <protection/>
    </xf>
    <xf numFmtId="169" fontId="0" fillId="0" borderId="0" applyFill="0" applyBorder="0" applyAlignment="0" applyProtection="0"/>
    <xf numFmtId="0" fontId="2" fillId="4" borderId="1" applyNumberFormat="0" applyFont="0" applyFill="0" applyBorder="0" applyAlignment="0">
      <protection hidden="1"/>
    </xf>
    <xf numFmtId="0" fontId="2" fillId="4" borderId="1" applyNumberFormat="0" applyFont="0" applyFill="0" applyBorder="0" applyAlignment="0">
      <protection hidden="1"/>
    </xf>
    <xf numFmtId="43" fontId="2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</cellStyleXfs>
  <cellXfs count="145">
    <xf numFmtId="0" fontId="0" fillId="0" borderId="0" xfId="0"/>
    <xf numFmtId="0" fontId="6" fillId="5" borderId="2" xfId="32" applyFont="1" applyFill="1" applyBorder="1" applyAlignment="1">
      <alignment horizontal="center" vertical="center" wrapText="1"/>
      <protection/>
    </xf>
    <xf numFmtId="0" fontId="6" fillId="5" borderId="3" xfId="32" applyFont="1" applyFill="1" applyBorder="1" applyAlignment="1">
      <alignment horizontal="center" vertical="center" wrapText="1"/>
      <protection/>
    </xf>
    <xf numFmtId="0" fontId="6" fillId="5" borderId="0" xfId="32" applyFont="1" applyFill="1" applyAlignment="1">
      <alignment horizontal="center" vertical="center" wrapText="1"/>
      <protection/>
    </xf>
    <xf numFmtId="0" fontId="6" fillId="5" borderId="4" xfId="32" applyFont="1" applyFill="1" applyBorder="1" applyAlignment="1">
      <alignment horizontal="center" vertical="center" wrapText="1"/>
      <protection/>
    </xf>
    <xf numFmtId="0" fontId="6" fillId="5" borderId="5" xfId="32" applyFont="1" applyFill="1" applyBorder="1" applyAlignment="1">
      <alignment horizontal="center" vertical="center" wrapText="1"/>
      <protection/>
    </xf>
    <xf numFmtId="0" fontId="6" fillId="5" borderId="6" xfId="32" applyFont="1" applyFill="1" applyBorder="1" applyAlignment="1">
      <alignment horizontal="center" vertical="center" wrapText="1"/>
      <protection/>
    </xf>
    <xf numFmtId="0" fontId="6" fillId="5" borderId="7" xfId="32" applyFont="1" applyFill="1" applyBorder="1" applyAlignment="1">
      <alignment horizontal="center" vertical="center" wrapText="1"/>
      <protection/>
    </xf>
    <xf numFmtId="0" fontId="15" fillId="0" borderId="0" xfId="32" applyFont="1" applyAlignment="1" applyProtection="1">
      <alignment horizontal="center"/>
      <protection locked="0"/>
    </xf>
    <xf numFmtId="0" fontId="9" fillId="6" borderId="8" xfId="32" applyFont="1" applyFill="1" applyBorder="1" applyAlignment="1">
      <alignment horizontal="left" vertical="top" wrapText="1"/>
      <protection/>
    </xf>
    <xf numFmtId="0" fontId="9" fillId="6" borderId="9" xfId="32" applyFont="1" applyFill="1" applyBorder="1" applyAlignment="1">
      <alignment horizontal="left" vertical="top" wrapText="1"/>
      <protection/>
    </xf>
    <xf numFmtId="49" fontId="7" fillId="0" borderId="10" xfId="32" applyNumberFormat="1" applyFont="1" applyBorder="1" applyAlignment="1" applyProtection="1">
      <alignment horizontal="left" wrapText="1"/>
      <protection locked="0"/>
    </xf>
    <xf numFmtId="49" fontId="7" fillId="0" borderId="11" xfId="32" applyNumberFormat="1" applyFont="1" applyBorder="1" applyAlignment="1" applyProtection="1">
      <alignment horizontal="left" wrapText="1"/>
      <protection locked="0"/>
    </xf>
    <xf numFmtId="49" fontId="7" fillId="0" borderId="12" xfId="32" applyNumberFormat="1" applyFont="1" applyBorder="1" applyAlignment="1" applyProtection="1">
      <alignment horizontal="left" wrapText="1"/>
      <protection locked="0"/>
    </xf>
    <xf numFmtId="10" fontId="9" fillId="0" borderId="0" xfId="32" applyNumberFormat="1" applyFont="1" applyAlignment="1">
      <alignment horizontal="center"/>
      <protection/>
    </xf>
    <xf numFmtId="14" fontId="5" fillId="0" borderId="0" xfId="0" applyNumberFormat="1" applyFont="1" applyAlignment="1" applyProtection="1">
      <alignment vertical="top"/>
      <protection locked="0"/>
    </xf>
    <xf numFmtId="0" fontId="6" fillId="0" borderId="0" xfId="0" applyFont="1" applyAlignment="1">
      <alignment horizontal="right" vertical="center"/>
    </xf>
    <xf numFmtId="0" fontId="17" fillId="0" borderId="0" xfId="32" applyFont="1">
      <alignment/>
      <protection/>
    </xf>
    <xf numFmtId="2" fontId="17" fillId="0" borderId="0" xfId="32" applyNumberFormat="1" applyFont="1">
      <alignment/>
      <protection/>
    </xf>
    <xf numFmtId="0" fontId="7" fillId="7" borderId="0" xfId="28" applyFont="1" applyFill="1" applyAlignment="1">
      <alignment vertical="top"/>
      <protection/>
    </xf>
    <xf numFmtId="43" fontId="9" fillId="4" borderId="13" xfId="36" applyFont="1" applyFill="1" applyBorder="1" applyAlignment="1" applyProtection="1">
      <alignment horizontal="right" vertical="top"/>
      <protection/>
    </xf>
    <xf numFmtId="0" fontId="7" fillId="0" borderId="0" xfId="32" applyFont="1">
      <alignment/>
      <protection/>
    </xf>
    <xf numFmtId="0" fontId="16" fillId="0" borderId="0" xfId="32" applyFont="1" applyAlignment="1">
      <alignment vertical="center" wrapText="1"/>
      <protection/>
    </xf>
    <xf numFmtId="14" fontId="5" fillId="0" borderId="0" xfId="32" applyNumberFormat="1" applyFont="1" applyAlignment="1">
      <alignment horizontal="right"/>
      <protection/>
    </xf>
    <xf numFmtId="0" fontId="16" fillId="0" borderId="0" xfId="32" applyFont="1">
      <alignment/>
      <protection/>
    </xf>
    <xf numFmtId="2" fontId="9" fillId="0" borderId="0" xfId="32" applyNumberFormat="1" applyFont="1">
      <alignment/>
      <protection/>
    </xf>
    <xf numFmtId="0" fontId="6" fillId="0" borderId="0" xfId="32" applyFont="1" applyAlignment="1">
      <alignment horizontal="right" vertical="center"/>
      <protection/>
    </xf>
    <xf numFmtId="0" fontId="7" fillId="0" borderId="0" xfId="32" applyFont="1" applyAlignment="1">
      <alignment horizontal="right" vertical="center"/>
      <protection/>
    </xf>
    <xf numFmtId="0" fontId="7" fillId="0" borderId="0" xfId="32" applyFont="1" applyAlignment="1">
      <alignment vertical="center"/>
      <protection/>
    </xf>
    <xf numFmtId="0" fontId="12" fillId="0" borderId="0" xfId="26" applyFont="1" applyAlignment="1" quotePrefix="1">
      <alignment horizontal="left" vertical="center"/>
      <protection/>
    </xf>
    <xf numFmtId="14" fontId="5" fillId="0" borderId="0" xfId="32" applyNumberFormat="1" applyFont="1" applyAlignment="1">
      <alignment vertical="center"/>
      <protection/>
    </xf>
    <xf numFmtId="0" fontId="9" fillId="0" borderId="0" xfId="32" applyFont="1">
      <alignment/>
      <protection/>
    </xf>
    <xf numFmtId="0" fontId="8" fillId="8" borderId="0" xfId="26" applyFont="1" applyFill="1" applyAlignment="1">
      <alignment vertical="center"/>
      <protection/>
    </xf>
    <xf numFmtId="4" fontId="9" fillId="7" borderId="0" xfId="28" applyNumberFormat="1" applyFont="1" applyFill="1" applyAlignment="1">
      <alignment vertical="top"/>
      <protection/>
    </xf>
    <xf numFmtId="0" fontId="9" fillId="0" borderId="0" xfId="32" applyFont="1" applyAlignment="1">
      <alignment horizontal="left" vertical="center"/>
      <protection/>
    </xf>
    <xf numFmtId="0" fontId="9" fillId="0" borderId="0" xfId="32" applyFont="1" applyAlignment="1">
      <alignment horizontal="right" vertical="center"/>
      <protection/>
    </xf>
    <xf numFmtId="0" fontId="8" fillId="9" borderId="0" xfId="26" applyFont="1" applyFill="1" applyAlignment="1">
      <alignment vertical="center"/>
      <protection/>
    </xf>
    <xf numFmtId="0" fontId="12" fillId="0" borderId="0" xfId="26" applyFont="1" applyAlignment="1" quotePrefix="1">
      <alignment vertical="center"/>
      <protection/>
    </xf>
    <xf numFmtId="0" fontId="9" fillId="6" borderId="14" xfId="32" applyFont="1" applyFill="1" applyBorder="1" applyAlignment="1">
      <alignment vertical="center"/>
      <protection/>
    </xf>
    <xf numFmtId="0" fontId="9" fillId="6" borderId="15" xfId="32" applyFont="1" applyFill="1" applyBorder="1" applyAlignment="1">
      <alignment horizontal="right" vertical="center"/>
      <protection/>
    </xf>
    <xf numFmtId="4" fontId="9" fillId="6" borderId="16" xfId="26" applyNumberFormat="1" applyFont="1" applyFill="1" applyBorder="1">
      <alignment/>
      <protection/>
    </xf>
    <xf numFmtId="3" fontId="11" fillId="7" borderId="0" xfId="28" applyNumberFormat="1" applyFont="1" applyFill="1" applyAlignment="1">
      <alignment horizontal="center" vertical="top"/>
      <protection/>
    </xf>
    <xf numFmtId="0" fontId="9" fillId="0" borderId="0" xfId="32" applyFont="1" applyAlignment="1">
      <alignment horizontal="center"/>
      <protection/>
    </xf>
    <xf numFmtId="0" fontId="9" fillId="10" borderId="17" xfId="32" applyFont="1" applyFill="1" applyBorder="1" applyAlignment="1">
      <alignment horizontal="center" vertical="center" wrapText="1"/>
      <protection/>
    </xf>
    <xf numFmtId="0" fontId="9" fillId="11" borderId="17" xfId="32" applyFont="1" applyFill="1" applyBorder="1" applyAlignment="1">
      <alignment horizontal="center" vertical="center" wrapText="1"/>
      <protection/>
    </xf>
    <xf numFmtId="0" fontId="9" fillId="12" borderId="18" xfId="32" applyFont="1" applyFill="1" applyBorder="1" applyAlignment="1">
      <alignment horizontal="center" vertical="center" wrapText="1"/>
      <protection/>
    </xf>
    <xf numFmtId="0" fontId="9" fillId="8" borderId="19" xfId="32" applyFont="1" applyFill="1" applyBorder="1" applyAlignment="1">
      <alignment horizontal="center" vertical="center" wrapText="1"/>
      <protection/>
    </xf>
    <xf numFmtId="0" fontId="9" fillId="12" borderId="19" xfId="32" applyFont="1" applyFill="1" applyBorder="1" applyAlignment="1">
      <alignment horizontal="center" vertical="center" wrapText="1"/>
      <protection/>
    </xf>
    <xf numFmtId="0" fontId="22" fillId="0" borderId="20" xfId="28" applyFont="1" applyBorder="1" applyAlignment="1">
      <alignment horizontal="center" vertical="center"/>
      <protection/>
    </xf>
    <xf numFmtId="43" fontId="7" fillId="0" borderId="0" xfId="30" applyFont="1" applyFill="1" applyBorder="1"/>
    <xf numFmtId="49" fontId="7" fillId="0" borderId="13" xfId="32" applyNumberFormat="1" applyFont="1" applyBorder="1" applyProtection="1">
      <alignment/>
      <protection locked="0"/>
    </xf>
    <xf numFmtId="43" fontId="11" fillId="4" borderId="21" xfId="32" applyNumberFormat="1" applyFont="1" applyFill="1" applyBorder="1">
      <alignment/>
      <protection/>
    </xf>
    <xf numFmtId="4" fontId="9" fillId="5" borderId="13" xfId="32" applyNumberFormat="1" applyFont="1" applyFill="1" applyBorder="1">
      <alignment/>
      <protection/>
    </xf>
    <xf numFmtId="0" fontId="7" fillId="5" borderId="22" xfId="28" applyFont="1" applyFill="1" applyBorder="1" applyAlignment="1">
      <alignment horizontal="left" vertical="top" wrapText="1"/>
      <protection/>
    </xf>
    <xf numFmtId="43" fontId="23" fillId="0" borderId="0" xfId="30" applyFont="1" applyFill="1" applyBorder="1"/>
    <xf numFmtId="49" fontId="7" fillId="0" borderId="1" xfId="32" applyNumberFormat="1" applyFont="1" applyBorder="1" applyProtection="1">
      <alignment/>
      <protection locked="0"/>
    </xf>
    <xf numFmtId="4" fontId="9" fillId="5" borderId="1" xfId="32" applyNumberFormat="1" applyFont="1" applyFill="1" applyBorder="1">
      <alignment/>
      <protection/>
    </xf>
    <xf numFmtId="43" fontId="9" fillId="4" borderId="1" xfId="36" applyFont="1" applyFill="1" applyBorder="1" applyAlignment="1" applyProtection="1">
      <alignment horizontal="right" vertical="top"/>
      <protection/>
    </xf>
    <xf numFmtId="0" fontId="9" fillId="6" borderId="23" xfId="32" applyFont="1" applyFill="1" applyBorder="1" applyAlignment="1">
      <alignment horizontal="right"/>
      <protection/>
    </xf>
    <xf numFmtId="0" fontId="7" fillId="6" borderId="2" xfId="32" applyFont="1" applyFill="1" applyBorder="1">
      <alignment/>
      <protection/>
    </xf>
    <xf numFmtId="0" fontId="7" fillId="6" borderId="24" xfId="32" applyFont="1" applyFill="1" applyBorder="1">
      <alignment/>
      <protection/>
    </xf>
    <xf numFmtId="0" fontId="7" fillId="6" borderId="8" xfId="32" applyFont="1" applyFill="1" applyBorder="1">
      <alignment/>
      <protection/>
    </xf>
    <xf numFmtId="0" fontId="9" fillId="7" borderId="0" xfId="85" applyNumberFormat="1" applyFont="1" applyFill="1" applyBorder="1" applyAlignment="1" applyProtection="1">
      <alignment vertical="center"/>
      <protection/>
    </xf>
    <xf numFmtId="0" fontId="11" fillId="0" borderId="0" xfId="32" applyFont="1">
      <alignment/>
      <protection/>
    </xf>
    <xf numFmtId="0" fontId="7" fillId="0" borderId="0" xfId="32" applyFont="1" applyAlignment="1">
      <alignment horizontal="center"/>
      <protection/>
    </xf>
    <xf numFmtId="0" fontId="7" fillId="0" borderId="0" xfId="32" applyFont="1" applyAlignment="1">
      <alignment horizontal="left" vertical="center" wrapText="1"/>
      <protection/>
    </xf>
    <xf numFmtId="0" fontId="9" fillId="0" borderId="0" xfId="32" applyFont="1" quotePrefix="1">
      <alignment/>
      <protection/>
    </xf>
    <xf numFmtId="0" fontId="7" fillId="0" borderId="25" xfId="32" applyFont="1" applyBorder="1">
      <alignment/>
      <protection/>
    </xf>
    <xf numFmtId="10" fontId="7" fillId="0" borderId="0" xfId="32" applyNumberFormat="1" applyFont="1" applyAlignment="1">
      <alignment horizontal="center"/>
      <protection/>
    </xf>
    <xf numFmtId="10" fontId="7" fillId="0" borderId="0" xfId="32" applyNumberFormat="1" applyFont="1" applyAlignment="1">
      <alignment horizontal="right"/>
      <protection/>
    </xf>
    <xf numFmtId="0" fontId="7" fillId="0" borderId="0" xfId="32" applyFont="1" applyAlignment="1">
      <alignment horizontal="center" vertical="center"/>
      <protection/>
    </xf>
    <xf numFmtId="0" fontId="7" fillId="0" borderId="0" xfId="32" applyFont="1" applyAlignment="1">
      <alignment horizontal="left"/>
      <protection/>
    </xf>
    <xf numFmtId="10" fontId="9" fillId="0" borderId="0" xfId="32" applyNumberFormat="1" applyFont="1">
      <alignment/>
      <protection/>
    </xf>
    <xf numFmtId="0" fontId="7" fillId="0" borderId="0" xfId="32" applyFont="1" applyProtection="1">
      <alignment/>
      <protection locked="0"/>
    </xf>
    <xf numFmtId="0" fontId="17" fillId="0" borderId="0" xfId="32" applyFont="1" applyAlignment="1">
      <alignment vertical="center"/>
      <protection/>
    </xf>
    <xf numFmtId="0" fontId="7" fillId="0" borderId="0" xfId="29" applyFont="1">
      <alignment/>
      <protection/>
    </xf>
    <xf numFmtId="2" fontId="17" fillId="0" borderId="0" xfId="29" applyNumberFormat="1" applyFont="1">
      <alignment/>
      <protection/>
    </xf>
    <xf numFmtId="0" fontId="9" fillId="0" borderId="0" xfId="29" applyFont="1">
      <alignment/>
      <protection/>
    </xf>
    <xf numFmtId="14" fontId="17" fillId="0" borderId="0" xfId="26" applyNumberFormat="1" applyFont="1" applyAlignment="1">
      <alignment horizontal="right"/>
      <protection/>
    </xf>
    <xf numFmtId="4" fontId="13" fillId="10" borderId="26" xfId="26" applyNumberFormat="1" applyFont="1" applyFill="1" applyBorder="1" applyAlignment="1">
      <alignment vertical="center"/>
      <protection/>
    </xf>
    <xf numFmtId="0" fontId="13" fillId="6" borderId="27" xfId="32" applyFont="1" applyFill="1" applyBorder="1" applyAlignment="1">
      <alignment horizontal="right"/>
      <protection/>
    </xf>
    <xf numFmtId="4" fontId="13" fillId="11" borderId="28" xfId="32" applyNumberFormat="1" applyFont="1" applyFill="1" applyBorder="1">
      <alignment/>
      <protection/>
    </xf>
    <xf numFmtId="0" fontId="13" fillId="6" borderId="9" xfId="32" applyFont="1" applyFill="1" applyBorder="1" applyAlignment="1">
      <alignment horizontal="right"/>
      <protection/>
    </xf>
    <xf numFmtId="4" fontId="13" fillId="12" borderId="18" xfId="32" applyNumberFormat="1" applyFont="1" applyFill="1" applyBorder="1">
      <alignment/>
      <protection/>
    </xf>
    <xf numFmtId="4" fontId="13" fillId="8" borderId="19" xfId="32" applyNumberFormat="1" applyFont="1" applyFill="1" applyBorder="1">
      <alignment/>
      <protection/>
    </xf>
    <xf numFmtId="4" fontId="13" fillId="12" borderId="19" xfId="32" applyNumberFormat="1" applyFont="1" applyFill="1" applyBorder="1">
      <alignment/>
      <protection/>
    </xf>
    <xf numFmtId="0" fontId="18" fillId="0" borderId="0" xfId="89" applyFont="1">
      <alignment/>
      <protection/>
    </xf>
    <xf numFmtId="0" fontId="18" fillId="0" borderId="0" xfId="90" applyFont="1">
      <alignment/>
      <protection/>
    </xf>
    <xf numFmtId="0" fontId="19" fillId="0" borderId="0" xfId="89" applyFont="1">
      <alignment/>
      <protection/>
    </xf>
    <xf numFmtId="0" fontId="18" fillId="13" borderId="0" xfId="89" applyFont="1" applyFill="1">
      <alignment/>
      <protection/>
    </xf>
    <xf numFmtId="0" fontId="18" fillId="0" borderId="0" xfId="89" applyFont="1" applyAlignment="1">
      <alignment horizontal="center"/>
      <protection/>
    </xf>
    <xf numFmtId="0" fontId="18" fillId="8" borderId="0" xfId="89" applyFont="1" applyFill="1">
      <alignment/>
      <protection/>
    </xf>
    <xf numFmtId="0" fontId="18" fillId="14" borderId="0" xfId="90" applyFont="1" applyFill="1">
      <alignment/>
      <protection/>
    </xf>
    <xf numFmtId="0" fontId="18" fillId="9" borderId="0" xfId="89" applyFont="1" applyFill="1">
      <alignment/>
      <protection/>
    </xf>
    <xf numFmtId="0" fontId="18" fillId="15" borderId="0" xfId="89" applyFont="1" applyFill="1">
      <alignment/>
      <protection/>
    </xf>
    <xf numFmtId="0" fontId="14" fillId="0" borderId="0" xfId="32" applyFont="1" applyAlignment="1">
      <alignment horizontal="right" vertical="center"/>
      <protection/>
    </xf>
    <xf numFmtId="10" fontId="9" fillId="0" borderId="0" xfId="32" applyNumberFormat="1" applyFont="1" applyAlignment="1">
      <alignment horizontal="center"/>
      <protection/>
    </xf>
    <xf numFmtId="14" fontId="17" fillId="0" borderId="0" xfId="26" applyNumberFormat="1" applyFont="1" applyAlignment="1">
      <alignment vertical="center"/>
      <protection/>
    </xf>
    <xf numFmtId="0" fontId="21" fillId="0" borderId="0" xfId="32" applyFont="1">
      <alignment/>
      <protection/>
    </xf>
    <xf numFmtId="0" fontId="8" fillId="13" borderId="0" xfId="26" applyFont="1" applyFill="1" applyAlignment="1">
      <alignment vertical="center"/>
      <protection/>
    </xf>
    <xf numFmtId="0" fontId="6" fillId="0" borderId="0" xfId="32" applyFont="1">
      <alignment/>
      <protection/>
    </xf>
    <xf numFmtId="0" fontId="5" fillId="0" borderId="0" xfId="32" applyFont="1">
      <alignment/>
      <protection/>
    </xf>
    <xf numFmtId="49" fontId="7" fillId="16" borderId="1" xfId="29" applyNumberFormat="1" applyFont="1" applyFill="1" applyBorder="1" applyAlignment="1" applyProtection="1">
      <alignment vertical="top"/>
      <protection locked="0"/>
    </xf>
    <xf numFmtId="2" fontId="9" fillId="17" borderId="1" xfId="29" applyNumberFormat="1" applyFont="1" applyFill="1" applyBorder="1" applyAlignment="1" applyProtection="1">
      <alignment vertical="top"/>
      <protection locked="0"/>
    </xf>
    <xf numFmtId="14" fontId="7" fillId="17" borderId="29" xfId="29" applyNumberFormat="1" applyFont="1" applyFill="1" applyBorder="1" applyAlignment="1" applyProtection="1">
      <alignment horizontal="center" vertical="top"/>
      <protection locked="0"/>
    </xf>
    <xf numFmtId="14" fontId="7" fillId="17" borderId="21" xfId="29" applyNumberFormat="1" applyFont="1" applyFill="1" applyBorder="1" applyAlignment="1" applyProtection="1">
      <alignment horizontal="center" vertical="top"/>
      <protection locked="0"/>
    </xf>
    <xf numFmtId="49" fontId="7" fillId="16" borderId="13" xfId="29" applyNumberFormat="1" applyFont="1" applyFill="1" applyBorder="1" applyAlignment="1" applyProtection="1">
      <alignment vertical="top"/>
      <protection locked="0"/>
    </xf>
    <xf numFmtId="2" fontId="9" fillId="17" borderId="13" xfId="29" applyNumberFormat="1" applyFont="1" applyFill="1" applyBorder="1" applyAlignment="1" applyProtection="1">
      <alignment vertical="top"/>
      <protection locked="0"/>
    </xf>
    <xf numFmtId="0" fontId="9" fillId="0" borderId="30" xfId="29" applyFont="1" applyBorder="1" applyAlignment="1">
      <alignment horizontal="center" vertical="center" wrapText="1"/>
      <protection/>
    </xf>
    <xf numFmtId="0" fontId="9" fillId="0" borderId="17" xfId="29" applyFont="1" applyBorder="1" applyAlignment="1">
      <alignment horizontal="center" vertical="center" wrapText="1"/>
      <protection/>
    </xf>
    <xf numFmtId="0" fontId="6" fillId="0" borderId="0" xfId="32" applyFont="1" applyAlignment="1">
      <alignment horizontal="left" vertical="center"/>
      <protection/>
    </xf>
    <xf numFmtId="0" fontId="7" fillId="0" borderId="0" xfId="28" applyFont="1" applyAlignment="1" applyProtection="1">
      <alignment horizontal="center" vertical="top"/>
      <protection locked="0"/>
    </xf>
    <xf numFmtId="0" fontId="9" fillId="0" borderId="0" xfId="32" applyFont="1" applyAlignment="1">
      <alignment horizontal="right" vertical="top"/>
      <protection/>
    </xf>
    <xf numFmtId="0" fontId="10" fillId="0" borderId="0" xfId="32" applyFont="1" applyAlignment="1">
      <alignment vertical="top"/>
      <protection/>
    </xf>
    <xf numFmtId="0" fontId="9" fillId="0" borderId="0" xfId="32" applyFont="1" applyAlignment="1">
      <alignment vertical="top"/>
      <protection/>
    </xf>
    <xf numFmtId="0" fontId="14" fillId="0" borderId="0" xfId="32" applyFont="1" applyAlignment="1">
      <alignment horizontal="right"/>
      <protection/>
    </xf>
    <xf numFmtId="4" fontId="9" fillId="12" borderId="31" xfId="26" applyNumberFormat="1" applyFont="1" applyFill="1" applyBorder="1" applyAlignment="1">
      <alignment horizontal="center" vertical="center" wrapText="1"/>
      <protection/>
    </xf>
    <xf numFmtId="41" fontId="25" fillId="0" borderId="32" xfId="30" applyNumberFormat="1" applyFont="1" applyFill="1" applyBorder="1"/>
    <xf numFmtId="41" fontId="25" fillId="0" borderId="0" xfId="30" applyNumberFormat="1" applyFont="1" applyFill="1" applyBorder="1"/>
    <xf numFmtId="41" fontId="22" fillId="0" borderId="0" xfId="28" applyNumberFormat="1" applyFont="1" applyAlignment="1">
      <alignment horizontal="center" vertical="center"/>
      <protection/>
    </xf>
    <xf numFmtId="0" fontId="20" fillId="0" borderId="0" xfId="32" applyFont="1" applyAlignment="1">
      <alignment vertical="top"/>
      <protection/>
    </xf>
    <xf numFmtId="0" fontId="16" fillId="0" borderId="0" xfId="32" applyFont="1" applyAlignment="1">
      <alignment vertical="center"/>
      <protection/>
    </xf>
    <xf numFmtId="14" fontId="5" fillId="0" borderId="0" xfId="32" applyNumberFormat="1" applyFont="1" applyAlignment="1" applyProtection="1">
      <alignment horizontal="right"/>
      <protection locked="0"/>
    </xf>
    <xf numFmtId="0" fontId="6" fillId="0" borderId="0" xfId="32" applyFont="1" applyAlignment="1">
      <alignment horizontal="right" vertical="center" wrapText="1"/>
      <protection/>
    </xf>
    <xf numFmtId="4" fontId="10" fillId="0" borderId="0" xfId="32" applyNumberFormat="1" applyFont="1" applyAlignment="1">
      <alignment vertical="top"/>
      <protection/>
    </xf>
    <xf numFmtId="4" fontId="10" fillId="0" borderId="0" xfId="26" applyNumberFormat="1" applyFont="1" applyAlignment="1">
      <alignment vertical="center"/>
      <protection/>
    </xf>
    <xf numFmtId="0" fontId="6" fillId="0" borderId="0" xfId="32" applyFont="1" applyAlignment="1">
      <alignment horizontal="center" vertical="center"/>
      <protection/>
    </xf>
    <xf numFmtId="0" fontId="27" fillId="0" borderId="0" xfId="32" applyFont="1" applyAlignment="1">
      <alignment horizontal="right"/>
      <protection/>
    </xf>
    <xf numFmtId="0" fontId="7" fillId="0" borderId="0" xfId="28" applyFont="1" applyAlignment="1" applyProtection="1">
      <alignment horizontal="center"/>
      <protection locked="0"/>
    </xf>
    <xf numFmtId="0" fontId="6" fillId="5" borderId="24" xfId="32" applyFont="1" applyFill="1" applyBorder="1" applyAlignment="1">
      <alignment horizontal="center" vertical="center" wrapText="1"/>
      <protection/>
    </xf>
    <xf numFmtId="0" fontId="6" fillId="5" borderId="8" xfId="32" applyFont="1" applyFill="1" applyBorder="1" applyAlignment="1">
      <alignment horizontal="center" vertical="center" wrapText="1"/>
      <protection/>
    </xf>
    <xf numFmtId="0" fontId="18" fillId="6" borderId="0" xfId="84" applyFont="1" applyFill="1" applyAlignment="1">
      <alignment horizontal="center"/>
      <protection/>
    </xf>
    <xf numFmtId="0" fontId="4" fillId="6" borderId="0" xfId="28" applyFont="1" applyFill="1" applyAlignment="1">
      <alignment horizontal="left" vertical="center" wrapText="1"/>
      <protection/>
    </xf>
    <xf numFmtId="170" fontId="5" fillId="0" borderId="0" xfId="24" applyNumberFormat="1" applyFont="1" applyBorder="1" applyAlignment="1" applyProtection="1">
      <alignment horizontal="center" vertical="top"/>
      <protection locked="0"/>
    </xf>
    <xf numFmtId="0" fontId="6" fillId="0" borderId="0" xfId="32" applyFont="1" applyAlignment="1" applyProtection="1">
      <alignment horizontal="left" vertical="top"/>
      <protection locked="0"/>
    </xf>
    <xf numFmtId="0" fontId="9" fillId="10" borderId="33" xfId="32" applyFont="1" applyFill="1" applyBorder="1" applyAlignment="1">
      <alignment horizontal="center" vertical="center" wrapText="1"/>
      <protection/>
    </xf>
    <xf numFmtId="0" fontId="9" fillId="10" borderId="34" xfId="32" applyFont="1" applyFill="1" applyBorder="1" applyAlignment="1">
      <alignment horizontal="center" vertical="center" wrapText="1"/>
      <protection/>
    </xf>
    <xf numFmtId="0" fontId="9" fillId="10" borderId="35" xfId="32" applyFont="1" applyFill="1" applyBorder="1" applyAlignment="1">
      <alignment horizontal="center" vertical="center" wrapText="1"/>
      <protection/>
    </xf>
    <xf numFmtId="49" fontId="7" fillId="0" borderId="36" xfId="32" applyNumberFormat="1" applyFont="1" applyBorder="1" applyAlignment="1" applyProtection="1">
      <alignment horizontal="left" wrapText="1"/>
      <protection locked="0"/>
    </xf>
    <xf numFmtId="49" fontId="7" fillId="0" borderId="37" xfId="32" applyNumberFormat="1" applyFont="1" applyBorder="1" applyAlignment="1" applyProtection="1">
      <alignment horizontal="left" wrapText="1"/>
      <protection locked="0"/>
    </xf>
    <xf numFmtId="49" fontId="7" fillId="0" borderId="38" xfId="32" applyNumberFormat="1" applyFont="1" applyBorder="1" applyAlignment="1" applyProtection="1">
      <alignment horizontal="left" wrapText="1"/>
      <protection locked="0"/>
    </xf>
    <xf numFmtId="0" fontId="24" fillId="0" borderId="0" xfId="32" applyFont="1" applyAlignment="1">
      <alignment horizontal="center" vertical="center"/>
      <protection/>
    </xf>
    <xf numFmtId="0" fontId="26" fillId="0" borderId="0" xfId="84" applyFont="1" applyAlignment="1">
      <alignment horizontal="right" wrapText="1"/>
      <protection/>
    </xf>
    <xf numFmtId="0" fontId="28" fillId="0" borderId="0" xfId="32" applyFont="1" applyAlignment="1">
      <alignment horizontal="right" vertical="center"/>
      <protection/>
    </xf>
    <xf numFmtId="14" fontId="7" fillId="0" borderId="0" xfId="32" applyNumberFormat="1" applyFont="1">
      <alignment/>
      <protection/>
    </xf>
  </cellXfs>
  <cellStyles count="77">
    <cellStyle name="Normal" xfId="0" builtinId="0"/>
    <cellStyle name="Percent" xfId="15"/>
    <cellStyle name="Currency" xfId="16"/>
    <cellStyle name="Currency [0]" xfId="17"/>
    <cellStyle name="Comma" xfId="18"/>
    <cellStyle name="Comma [0]" xfId="19"/>
    <cellStyle name="Dezimal 2" xfId="20"/>
    <cellStyle name="Prozent" xfId="21"/>
    <cellStyle name="Standard 2" xfId="22"/>
    <cellStyle name="Währung" xfId="23"/>
    <cellStyle name="Komma" xfId="24"/>
    <cellStyle name="Standard 3" xfId="25"/>
    <cellStyle name="Standard 4" xfId="26"/>
    <cellStyle name="Dezimal 2 2" xfId="27"/>
    <cellStyle name="Standard 2 2" xfId="28"/>
    <cellStyle name="Standard 5" xfId="29"/>
    <cellStyle name="Dezimal 2 3" xfId="30"/>
    <cellStyle name="Dezimal 2 2 2" xfId="31"/>
    <cellStyle name="Standard 5 2" xfId="32"/>
    <cellStyle name="Standard 6" xfId="33"/>
    <cellStyle name="SchutzFormel" xfId="34"/>
    <cellStyle name="Komma 2" xfId="35"/>
    <cellStyle name="Komma 3" xfId="36"/>
    <cellStyle name="Standard 7" xfId="37"/>
    <cellStyle name="Currency 8" xfId="38"/>
    <cellStyle name="Currency [0] 3" xfId="39"/>
    <cellStyle name="Comma 8" xfId="40"/>
    <cellStyle name="Comma [0] 3" xfId="41"/>
    <cellStyle name="Komma 5" xfId="42"/>
    <cellStyle name="Normal 2" xfId="43"/>
    <cellStyle name="Standard 3 2" xfId="44"/>
    <cellStyle name="Prozent 2" xfId="45"/>
    <cellStyle name="Standard 2 2 2" xfId="46"/>
    <cellStyle name="Normal 4" xfId="47"/>
    <cellStyle name="Normal 3" xfId="48"/>
    <cellStyle name="Komma 2 4" xfId="49"/>
    <cellStyle name="Währung 2" xfId="50"/>
    <cellStyle name="Standard 6 2" xfId="51"/>
    <cellStyle name="Komma 2 2" xfId="52"/>
    <cellStyle name="SchutzFormel 2" xfId="53"/>
    <cellStyle name="Prozent 3" xfId="54"/>
    <cellStyle name="Currency 2" xfId="55"/>
    <cellStyle name="Currency [0] 2" xfId="56"/>
    <cellStyle name="Comma 2" xfId="57"/>
    <cellStyle name="Comma [0] 2" xfId="58"/>
    <cellStyle name="Dezimal 2 4" xfId="59"/>
    <cellStyle name="Komma 4" xfId="60"/>
    <cellStyle name="Comma 3" xfId="61"/>
    <cellStyle name="Dezimal 2 2 3" xfId="62"/>
    <cellStyle name="Dezimal 2 3 2" xfId="63"/>
    <cellStyle name="Dezimal 2 2 2 2" xfId="64"/>
    <cellStyle name="Currency 3" xfId="65"/>
    <cellStyle name="Komma 2 3" xfId="66"/>
    <cellStyle name="Komma 3 2" xfId="67"/>
    <cellStyle name="Comma 4" xfId="68"/>
    <cellStyle name="Currency 5" xfId="69"/>
    <cellStyle name="Currency 4" xfId="70"/>
    <cellStyle name="Currency 6" xfId="71"/>
    <cellStyle name="Comma 5" xfId="72"/>
    <cellStyle name="Comma 6" xfId="73"/>
    <cellStyle name="Currency 7" xfId="74"/>
    <cellStyle name="Comma 7" xfId="75"/>
    <cellStyle name="Standard 8" xfId="76"/>
    <cellStyle name="Currency 9" xfId="77"/>
    <cellStyle name="Comma 9" xfId="78"/>
    <cellStyle name="Comma 10" xfId="79"/>
    <cellStyle name="Currency 10" xfId="80"/>
    <cellStyle name="Komma 6" xfId="81"/>
    <cellStyle name="Normal 5" xfId="82"/>
    <cellStyle name="Komma 2 5" xfId="83"/>
    <cellStyle name="Standard 6 2 2" xfId="84"/>
    <cellStyle name="Dezimal_Ansuchen_1_2" xfId="85"/>
    <cellStyle name="SchutzFormel 3" xfId="86"/>
    <cellStyle name="SchutzFormel 2 2" xfId="87"/>
    <cellStyle name="Komma 2 2 2" xfId="88"/>
    <cellStyle name="Normal 4 2" xfId="89"/>
    <cellStyle name="Standard 7 2" xfId="90"/>
  </cellStyles>
  <dxfs count="35">
    <dxf>
      <fill>
        <patternFill>
          <bgColor rgb="FFFF0000"/>
        </patternFill>
      </fill>
    </dxf>
    <dxf>
      <fill>
        <patternFill>
          <bgColor theme="9" tint="0.799860000610352"/>
        </patternFill>
      </fill>
    </dxf>
    <dxf>
      <fill>
        <patternFill>
          <bgColor rgb="FF00B0F0"/>
        </patternFill>
      </fill>
    </dxf>
    <dxf>
      <fill>
        <patternFill>
          <bgColor theme="8" tint="0.799860000610352"/>
        </patternFill>
      </fill>
    </dxf>
    <dxf>
      <fill>
        <patternFill>
          <bgColor theme="9" tint="0.799860000610352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calcChain" Target="calcChain.xml" /><Relationship Id="rId6" Type="http://schemas.openxmlformats.org/officeDocument/2006/relationships/externalLink" Target="externalLinks/externalLink1.xml" /><Relationship Id="rId7" Type="http://schemas.openxmlformats.org/officeDocument/2006/relationships/externalLink" Target="externalLinks/externalLink2.xml" /><Relationship Id="rId5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5</xdr:col>
      <xdr:colOff>723900</xdr:colOff>
      <xdr:row>0</xdr:row>
      <xdr:rowOff>104775</xdr:rowOff>
    </xdr:from>
    <xdr:ext cx="1571625" cy="571500"/>
    <xdr:pic>
      <xdr:nvPicPr>
        <xdr:cNvPr id="3" name="Grafik 2">
          <a:extLst>
            <a:ext uri="{FF2B5EF4-FFF2-40B4-BE49-F238E27FC236}">
              <a16:creationId xmlns:a16="http://schemas.microsoft.com/office/drawing/2014/main" id="{d454e80e-55ab-4a46-9942-c5a5a7cc0d05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8277225" y="104775"/>
          <a:ext cx="1571625" cy="571500"/>
        </a:xfrm>
        <a:prstGeom prst="rect"/>
        <a:noFill/>
        <a:ln w="9525">
          <a:noFill/>
          <a:miter lim="800000"/>
        </a:ln>
      </xdr:spPr>
    </xdr:pic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sfg.at\replikation\users\pflueger\Documents\SFG%20Allgemein\Formulare,%20BVZ,%20etc\FLC-Pr&#252;fbericht%20EFRE%202014-2020_roXtra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sfg.at\replikation\users\pflueger\Documents\SFG%20Allgemein\Formulare,%20BVZ,%20etc\TEST_09_FO_52_Belegverzeichnis_EFRE_2014-2020_Investitionsprojekte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üfbericht allgemein"/>
      <sheetName val="Prüfbericht Vorortkontrolle"/>
    </sheetNames>
    <sheetDataSet>
      <sheetData sheetId="0">
        <row r="1">
          <cell r="M1" t="str">
            <v>007/05.2017</v>
          </cell>
        </row>
        <row r="6">
          <cell r="B6" t="str">
            <v>2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llgemeine Daten"/>
      <sheetName val="Bau"/>
      <sheetName val="Kostenart 2"/>
      <sheetName val="Kostenart 3"/>
      <sheetName val="Kostenart 4"/>
      <sheetName val="Kostenart 5"/>
      <sheetName val="Kostenart 6"/>
      <sheetName val="Farblegende"/>
    </sheetNames>
    <sheetDataSet>
      <sheetData sheetId="0">
        <row r="8">
          <cell r="E8" t="str">
            <v>09_FO_52_Belegverzeichnis_EFRE_2014-2020_Investitionsprojekte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tabColor rgb="FF002060"/>
    <pageSetUpPr fitToPage="1"/>
  </sheetPr>
  <dimension ref="A1:P105"/>
  <sheetViews>
    <sheetView tabSelected="1" view="pageBreakPreview" zoomScaleNormal="85" zoomScaleSheetLayoutView="100" zoomScalePageLayoutView="55" workbookViewId="0" topLeftCell="A1">
      <pane xSplit="4" ySplit="18" topLeftCell="E19" activePane="bottomRight" state="frozen"/>
      <selection pane="topLeft" activeCell="A1" sqref="A1"/>
      <selection pane="bottomLeft" activeCell="A19" sqref="A19"/>
      <selection pane="topRight" activeCell="E1" sqref="E1"/>
      <selection pane="bottomRight" activeCell="H6" sqref="H6"/>
    </sheetView>
  </sheetViews>
  <sheetFormatPr defaultColWidth="11.4242857142857" defaultRowHeight="12.75" outlineLevelCol="1"/>
  <cols>
    <col min="1" max="3" width="14.2857142857143" style="73" customWidth="1"/>
    <col min="4" max="4" width="12.8571428571429" style="73" hidden="1" customWidth="1"/>
    <col min="5" max="5" width="70.4285714285714" style="73" customWidth="1"/>
    <col min="6" max="6" width="15.7142857142857" style="73" customWidth="1"/>
    <col min="7" max="7" width="10" style="73" customWidth="1"/>
    <col min="8" max="8" width="16.4285714285714" style="73" customWidth="1"/>
    <col min="9" max="11" width="12.8571428571429" style="73" hidden="1" customWidth="1" outlineLevel="1"/>
    <col min="12" max="12" width="28.5714285714286" style="21" hidden="1" customWidth="1" outlineLevel="1"/>
    <col min="13" max="15" width="11.4285714285714" style="21" hidden="1" customWidth="1" outlineLevel="1"/>
    <col min="16" max="16" width="11.4285714285714" style="21" collapsed="1"/>
    <col min="17" max="16384" width="11.4285714285714" style="21"/>
  </cols>
  <sheetData>
    <row r="1" spans="1:14" ht="15" customHeight="1">
      <c r="A1" s="131"/>
      <c r="B1" s="131"/>
      <c r="C1" s="131"/>
      <c r="D1" s="131"/>
      <c r="E1" s="131"/>
      <c r="F1" s="131"/>
      <c r="G1" s="131"/>
      <c r="H1" s="131"/>
      <c r="I1" s="21"/>
      <c r="J1" s="22"/>
      <c r="K1" s="22"/>
      <c r="M1" s="97">
        <v>44927</v>
      </c>
      <c r="N1" s="21" t="s">
        <v>22</v>
      </c>
    </row>
    <row r="2" spans="1:14" ht="15" customHeight="1">
      <c r="A2" s="132" t="s">
        <v>35</v>
      </c>
      <c r="B2" s="132"/>
      <c r="C2" s="132"/>
      <c r="D2" s="132"/>
      <c r="E2" s="132"/>
      <c r="F2" s="132"/>
      <c r="G2" s="132"/>
      <c r="H2" s="132"/>
      <c r="I2" s="21"/>
      <c r="J2" s="21"/>
      <c r="K2" s="21"/>
      <c r="M2" s="97">
        <v>47118</v>
      </c>
      <c r="N2" s="21" t="s">
        <v>23</v>
      </c>
    </row>
    <row r="3" spans="1:14" ht="15" customHeight="1">
      <c r="A3" s="132"/>
      <c r="B3" s="132"/>
      <c r="C3" s="132"/>
      <c r="D3" s="132"/>
      <c r="E3" s="132"/>
      <c r="F3" s="132"/>
      <c r="G3" s="132"/>
      <c r="H3" s="132"/>
      <c r="I3" s="21"/>
      <c r="J3" s="22"/>
      <c r="K3" s="22"/>
      <c r="M3" s="78">
        <v>43344</v>
      </c>
      <c r="N3" s="21" t="s">
        <v>20</v>
      </c>
    </row>
    <row r="4" spans="1:14" ht="15" customHeight="1">
      <c r="A4" s="132"/>
      <c r="B4" s="132"/>
      <c r="C4" s="132"/>
      <c r="D4" s="132"/>
      <c r="E4" s="132"/>
      <c r="F4" s="132"/>
      <c r="G4" s="132"/>
      <c r="H4" s="132"/>
      <c r="I4" s="21"/>
      <c r="J4" s="21"/>
      <c r="K4" s="21"/>
      <c r="M4" s="18">
        <v>34.08</v>
      </c>
      <c r="N4" s="21" t="s">
        <v>17</v>
      </c>
    </row>
    <row r="5" spans="1:14" ht="15" customHeight="1">
      <c r="A5" s="100" t="s">
        <v>40</v>
      </c>
      <c r="B5" s="101" t="s">
        <v>39</v>
      </c>
      <c r="C5" s="21"/>
      <c r="D5" s="21"/>
      <c r="E5" s="21"/>
      <c r="F5" s="21"/>
      <c r="G5" s="16" t="s">
        <v>7</v>
      </c>
      <c r="H5" s="23" t="s">
        <v>41</v>
      </c>
      <c r="I5" s="21"/>
      <c r="J5" s="21"/>
      <c r="K5" s="21"/>
      <c r="M5" s="18">
        <v>30</v>
      </c>
      <c r="N5" s="21" t="str">
        <f>"festgelegter Pauschalstundensatz bis "&amp;M13-1</f>
        <v>festgelegter Pauschalstundensatz bis 2022</v>
      </c>
    </row>
    <row r="6" spans="1:14" ht="15" customHeight="1">
      <c r="A6" s="100"/>
      <c r="B6" s="101"/>
      <c r="C6" s="21"/>
      <c r="D6" s="21"/>
      <c r="E6" s="21"/>
      <c r="F6" s="21"/>
      <c r="G6" s="16" t="s">
        <v>46</v>
      </c>
      <c r="H6" s="122"/>
      <c r="I6" s="21"/>
      <c r="J6" s="21"/>
      <c r="K6" s="21"/>
      <c r="M6" s="18">
        <v>10</v>
      </c>
      <c r="N6" s="21" t="s">
        <v>24</v>
      </c>
    </row>
    <row r="7" spans="1:14" ht="27" customHeight="1">
      <c r="A7" s="120" t="s">
        <v>9</v>
      </c>
      <c r="B7" s="98"/>
      <c r="C7" s="98"/>
      <c r="D7" s="98"/>
      <c r="E7" s="98"/>
      <c r="F7" s="142" t="str">
        <f>IF(H6="","ACHTUNG: Das 'Cut-off-Datum' finden Sie im Portal in der Rubrik 'Status'!","")</f>
        <v>ACHTUNG: Das 'Cut-off-Datum' finden Sie im Portal in der Rubrik 'Status'!</v>
      </c>
      <c r="G7" s="142"/>
      <c r="H7" s="142"/>
      <c r="I7" s="21"/>
      <c r="J7" s="21"/>
      <c r="K7" s="21"/>
      <c r="M7" s="18">
        <v>12</v>
      </c>
      <c r="N7" s="21" t="s">
        <v>26</v>
      </c>
    </row>
    <row r="8" spans="1:15" ht="15" customHeight="1">
      <c r="A8" s="21"/>
      <c r="B8" s="21"/>
      <c r="C8" s="21"/>
      <c r="D8" s="21"/>
      <c r="E8" s="28"/>
      <c r="F8" s="28"/>
      <c r="G8" s="28"/>
      <c r="H8" s="95" t="str">
        <f>IF(C17="","ACHTUNG: Für jede/n MitarbeiterIn ist ein eigenes Blatt zu führen!! ==&gt; Ggf. Kopie(n) erstellen!!",IF(F14&lt;&gt;"","","Ab dem Projektbeginn können maximal 2 unterschiedliche Kalenderjahre berücksichtigt werden!!"))</f>
        <v>ACHTUNG: Für jede/n MitarbeiterIn ist ein eigenes Blatt zu führen!! ==&gt; Ggf. Kopie(n) erstellen!!</v>
      </c>
      <c r="I8" s="21"/>
      <c r="J8" s="144"/>
      <c r="K8" s="21"/>
      <c r="N8" s="75" t="s">
        <v>19</v>
      </c>
      <c r="O8" s="77" t="b">
        <f>IF($H$89="ja",TRUE,FALSE)</f>
        <v>0</v>
      </c>
    </row>
    <row r="9" spans="1:14" ht="15" customHeight="1">
      <c r="A9" s="110" t="s">
        <v>42</v>
      </c>
      <c r="B9" s="133"/>
      <c r="C9" s="133"/>
      <c r="D9" s="21"/>
      <c r="E9" s="21"/>
      <c r="F9" s="21"/>
      <c r="G9" s="21"/>
      <c r="H9" s="21"/>
      <c r="I9" s="21"/>
      <c r="J9" s="21"/>
      <c r="K9" s="21"/>
      <c r="M9" s="76">
        <v>20</v>
      </c>
      <c r="N9" s="21" t="s">
        <v>27</v>
      </c>
    </row>
    <row r="10" spans="1:14" ht="15" customHeight="1">
      <c r="A10" s="21"/>
      <c r="B10" s="21"/>
      <c r="C10" s="21"/>
      <c r="D10" s="21"/>
      <c r="E10" s="26" t="s">
        <v>10</v>
      </c>
      <c r="F10" s="134"/>
      <c r="G10" s="134"/>
      <c r="H10" s="134"/>
      <c r="I10" s="21"/>
      <c r="J10" s="21"/>
      <c r="K10" s="21"/>
      <c r="M10" s="25">
        <f>IF(H$89="ja",$M$9,$M$6)</f>
        <v>10</v>
      </c>
      <c r="N10" s="21" t="s">
        <v>25</v>
      </c>
    </row>
    <row r="11" spans="1:14" ht="15" customHeight="1">
      <c r="A11" s="99" t="s">
        <v>4</v>
      </c>
      <c r="B11" s="29" t="str">
        <f>IF(C17="","==&gt; Notwendige Eingabe/n fehlt/fehlen!!","")</f>
        <v>==&gt; Notwendige Eingabe/n fehlt/fehlen!!</v>
      </c>
      <c r="C11" s="24"/>
      <c r="D11" s="24"/>
      <c r="E11" s="27"/>
      <c r="F11" s="141" t="str">
        <f>IF(LEN(F10)&lt;M12,"(Eintrag von mindestens "&amp;M12&amp;" Zeichen erforderlich!)","")</f>
        <v>(Eintrag von mindestens 3 Zeichen erforderlich!)</v>
      </c>
      <c r="G11" s="141"/>
      <c r="H11" s="141"/>
      <c r="I11" s="21"/>
      <c r="J11" s="21"/>
      <c r="K11" s="21"/>
      <c r="M11" s="74">
        <v>20</v>
      </c>
      <c r="N11" s="28" t="s">
        <v>11</v>
      </c>
    </row>
    <row r="12" spans="1:14" ht="15" customHeight="1">
      <c r="A12" s="21"/>
      <c r="B12" s="21"/>
      <c r="C12" s="24"/>
      <c r="D12" s="31"/>
      <c r="E12" s="26" t="s">
        <v>1</v>
      </c>
      <c r="F12" s="15"/>
      <c r="G12" s="26" t="s">
        <v>0</v>
      </c>
      <c r="H12" s="15"/>
      <c r="I12" s="21"/>
      <c r="J12" s="21"/>
      <c r="K12" s="21"/>
      <c r="M12" s="17">
        <v>3</v>
      </c>
      <c r="N12" s="21" t="s">
        <v>5</v>
      </c>
    </row>
    <row r="13" spans="1:14" ht="15" customHeight="1" thickBot="1">
      <c r="A13" s="32" t="s">
        <v>4</v>
      </c>
      <c r="B13" s="29" t="str">
        <f>IF(C17="","==&gt; Eingabe/n unzureichend oder inhaltlich falsch!!","")</f>
        <v>==&gt; Eingabe/n unzureichend oder inhaltlich falsch!!</v>
      </c>
      <c r="C13" s="24"/>
      <c r="D13" s="31"/>
      <c r="E13" s="31"/>
      <c r="F13" s="21"/>
      <c r="G13" s="31"/>
      <c r="H13" s="21"/>
      <c r="I13" s="21"/>
      <c r="J13" s="21"/>
      <c r="K13" s="21"/>
      <c r="M13" s="74">
        <v>2023</v>
      </c>
      <c r="N13" s="21" t="s">
        <v>47</v>
      </c>
    </row>
    <row r="14" spans="1:14" ht="15" customHeight="1">
      <c r="A14" s="21"/>
      <c r="B14" s="21"/>
      <c r="C14" s="24"/>
      <c r="D14" s="31"/>
      <c r="E14" s="123" t="s">
        <v>44</v>
      </c>
      <c r="F14" s="124" t="str">
        <f>IF(H6="","",IF(YEAR(H6)&gt;=$M$13,$M$14,$M$5))</f>
        <v/>
      </c>
      <c r="G14" s="126" t="str">
        <f>IF(F14="","","Euro")</f>
        <v/>
      </c>
      <c r="H14" s="30"/>
      <c r="I14" s="7" t="s">
        <v>6</v>
      </c>
      <c r="J14" s="6"/>
      <c r="K14" s="6"/>
      <c r="L14" s="5"/>
      <c r="M14" s="18">
        <v>35</v>
      </c>
      <c r="N14" s="21" t="str">
        <f>"Pauschalstundensatz für Cut-offs ab "&amp;M13</f>
        <v>Pauschalstundensatz für Cut-offs ab 2023</v>
      </c>
    </row>
    <row r="15" spans="1:14" ht="15" customHeight="1">
      <c r="A15" s="36" t="s">
        <v>4</v>
      </c>
      <c r="B15" s="37" t="str">
        <f>IF(OR(C17="",N18&gt;0),"==&gt; Eingabe/n mit Erklärungs-/Dokumentationsbedarf!!","")</f>
        <v>==&gt; Eingabe/n mit Erklärungs-/Dokumentationsbedarf!!</v>
      </c>
      <c r="C15" s="24"/>
      <c r="D15" s="31"/>
      <c r="E15" s="34"/>
      <c r="F15" s="35"/>
      <c r="G15" s="35"/>
      <c r="H15" s="35"/>
      <c r="I15" s="4"/>
      <c r="J15" s="3"/>
      <c r="K15" s="3"/>
      <c r="L15" s="2"/>
      <c r="M15" s="97">
        <v>46568</v>
      </c>
      <c r="N15" s="19" t="s">
        <v>51</v>
      </c>
    </row>
    <row r="16" spans="1:12" ht="15" customHeight="1" thickBot="1">
      <c r="A16" s="21"/>
      <c r="B16" s="21"/>
      <c r="C16" s="24"/>
      <c r="D16" s="31"/>
      <c r="E16" s="121"/>
      <c r="F16" s="121"/>
      <c r="G16" s="121"/>
      <c r="H16" s="95" t="str">
        <f>IF(C17="","Aufgrund fehlender Eingaben kann die Summe der Projektstunden noch nicht berechnet werden!!","")</f>
        <v>Aufgrund fehlender Eingaben kann die Summe der Projektstunden noch nicht berechnet werden!!</v>
      </c>
      <c r="I16" s="1"/>
      <c r="J16" s="129"/>
      <c r="K16" s="129"/>
      <c r="L16" s="130"/>
    </row>
    <row r="17" spans="1:16" ht="15" customHeight="1" thickBot="1">
      <c r="A17" s="31"/>
      <c r="B17" s="115" t="str">
        <f>IF(C17&lt;&gt;"","Projektstunden (gefiltert)*:","")</f>
        <v/>
      </c>
      <c r="C17" s="125" t="str">
        <f>IF(OR($H$6="",$B$9="",$F$10="",$F$12="",$H$12="",LEN($F$10)&lt;$M$12,A19="",B19="",C19="",E19=""),"",IF(I84&gt;0,SUBTOTAL(9,C19:C83),""))</f>
        <v/>
      </c>
      <c r="D17" s="21"/>
      <c r="E17" s="115" t="str">
        <f>IF(F17&lt;&gt;"","damit verbundene Projektkosten (gefiltert)*:","")</f>
        <v/>
      </c>
      <c r="F17" s="125" t="str">
        <f>IF(C17&lt;&gt;"",C17*$F$14,"")</f>
        <v/>
      </c>
      <c r="G17" s="126" t="str">
        <f>IF(C17="","","Euro")</f>
        <v/>
      </c>
      <c r="H17" s="21"/>
      <c r="I17" s="38"/>
      <c r="J17" s="39" t="str">
        <f>IF(K17&lt;&gt;"","anr. Projektstd. (gefiltert):","")</f>
        <v/>
      </c>
      <c r="K17" s="79" t="str">
        <f>IF(OR($B$9="",$F$10="",$F$12="",$H$12="",$F$14="",LEN($F$10)&lt;$M$12,A19="",B19="",C19="",E19="",I19=""),"",IF(K84&gt;0,SUBTOTAL(9,K19:K83),""))</f>
        <v/>
      </c>
      <c r="L17" s="40"/>
      <c r="M17" s="41" t="s">
        <v>21</v>
      </c>
      <c r="N17" s="19"/>
      <c r="P17" s="42"/>
    </row>
    <row r="18" spans="1:16" ht="64.5" customHeight="1" thickBot="1">
      <c r="A18" s="108" t="s">
        <v>18</v>
      </c>
      <c r="B18" s="109" t="s">
        <v>48</v>
      </c>
      <c r="C18" s="44" t="s">
        <v>12</v>
      </c>
      <c r="D18" s="43" t="s">
        <v>37</v>
      </c>
      <c r="E18" s="135" t="str">
        <f>"Aussagekräftige Tätigkeitsbeschreibung
(mindestens "&amp;M11&amp;" Zeichen)"</f>
        <v>Aussagekräftige Tätigkeitsbeschreibung
(mindestens 20 Zeichen)</v>
      </c>
      <c r="F18" s="136"/>
      <c r="G18" s="136"/>
      <c r="H18" s="137"/>
      <c r="I18" s="45" t="s">
        <v>13</v>
      </c>
      <c r="J18" s="46" t="s">
        <v>2</v>
      </c>
      <c r="K18" s="47" t="s">
        <v>8</v>
      </c>
      <c r="L18" s="116" t="s">
        <v>3</v>
      </c>
      <c r="M18" s="48"/>
      <c r="N18" s="119">
        <f>SUM(N19:N83)</f>
        <v>0</v>
      </c>
      <c r="P18" s="49"/>
    </row>
    <row r="19" spans="1:16" ht="13.5" thickTop="1">
      <c r="A19" s="105"/>
      <c r="B19" s="106"/>
      <c r="C19" s="107"/>
      <c r="D19" s="50"/>
      <c r="E19" s="138"/>
      <c r="F19" s="139"/>
      <c r="G19" s="139"/>
      <c r="H19" s="140"/>
      <c r="I19" s="51" t="str">
        <f>IF(OR(E19="",LEN(E19)&lt;$M$11),"",IF(OR(A19="",B19=""),"",IF(AND(A19&gt;=$M$1,A19&lt;=$H$12),IF(C19&gt;0,IF(C19&gt;$M$6,MIN(C19,IF(H$89="ja",$M$9,IF(A19&gt;M$3,$M$7,$M$6))),C19),""),IF(A19&gt;$H$12,"nach DFZR!","vor DFZR!"))))</f>
        <v/>
      </c>
      <c r="J19" s="52"/>
      <c r="K19" s="20">
        <f t="shared" si="0" ref="K19:K83">MAX(IF(ISERROR(I19+J19),0,I19+J19),0)</f>
        <v>0</v>
      </c>
      <c r="L19" s="53"/>
      <c r="M19" s="54">
        <f>IF(C19&gt;0,IF(OR(A19&lt;$M$3,$O$8*1),$M$10,$M$7),0)</f>
        <v>0</v>
      </c>
      <c r="N19" s="117">
        <f>IF(AND($I19&lt;&gt;"",$C19&gt;$I19),1,0)</f>
        <v>0</v>
      </c>
      <c r="P19" s="49"/>
    </row>
    <row r="20" spans="1:16" ht="12.75">
      <c r="A20" s="104"/>
      <c r="B20" s="102"/>
      <c r="C20" s="103"/>
      <c r="D20" s="55"/>
      <c r="E20" s="13"/>
      <c r="F20" s="12"/>
      <c r="G20" s="12"/>
      <c r="H20" s="11"/>
      <c r="I20" s="51" t="str">
        <f>IF(OR(C20="",LEN(E20)&lt;$M$11),"",IF(OR(A20="",B20=""),"",IF(AND(A20&gt;=$M$1,A20&lt;=$H$12),IF(C20&gt;0,IF(SUMIF(A$19:A20,A20,C$19:C20)&gt;M$10,IF(C20&gt;0,IF(SUMIF(A$19:A20,A20,C$19:C20)-C20&gt;M20,"",MIN(ABS(SUMIF(A$19:A20,A20,C$19:C20)-C20-M20),C20)),IF(SUMIF(A$19:A20,A20,C$19:C20)-C20&gt;M20,"",MIN(ABS(SUMIF(A$19:A20,A20,C$19:C20)-C20-M20),C20))),IF(SUMIF(A$19:A19,A20,C$19:C20)&gt;C20,C20,MIN(MAX(ABS(SUMIF(A$19:A19,A20,C$19:C20)-M20),SUMIF(A$19:A19,A20,C$19:C20)-C20),C20))),""),IF(A20&gt;$H$12,"nach DFZR!","vor DFZR!"))))</f>
        <v/>
      </c>
      <c r="J20" s="56"/>
      <c r="K20" s="57">
        <f t="shared" si="0"/>
        <v>0</v>
      </c>
      <c r="L20" s="53"/>
      <c r="M20" s="54">
        <f t="shared" si="1" ref="M20:M41">IF(C20&gt;0,IF(OR(A20&lt;$M$3,$O$8*1),$M$10,$M$7),0)</f>
        <v>0</v>
      </c>
      <c r="N20" s="118">
        <f t="shared" si="2" ref="N20:N83">IF(AND($I20&lt;&gt;"",$C20&gt;$I20),1,0)</f>
        <v>0</v>
      </c>
      <c r="P20" s="49"/>
    </row>
    <row r="21" spans="1:16" ht="12.75">
      <c r="A21" s="104"/>
      <c r="B21" s="102"/>
      <c r="C21" s="103"/>
      <c r="D21" s="55"/>
      <c r="E21" s="13"/>
      <c r="F21" s="12"/>
      <c r="G21" s="12"/>
      <c r="H21" s="11"/>
      <c r="I21" s="51" t="str">
        <f>IF(OR(C21="",LEN(E21)&lt;$M$11),"",IF(OR(A21="",B21=""),"",IF(AND(A21&gt;=$M$1,A21&lt;=$H$12),IF(C21&gt;0,IF(SUMIF(A$19:A21,A21,C$19:C21)&gt;M$10,IF(C21&gt;0,IF(SUMIF(A$19:A21,A21,C$19:C21)-C21&gt;M21,"",MIN(ABS(SUMIF(A$19:A21,A21,C$19:C21)-C21-M21),C21)),IF(SUMIF(A$19:A21,A21,C$19:C21)-C21&gt;M21,"",MIN(ABS(SUMIF(A$19:A21,A21,C$19:C21)-C21-M21),C21))),IF(SUMIF(A$19:A20,A21,C$19:C21)&gt;C21,C21,MIN(MAX(ABS(SUMIF(A$19:A20,A21,C$19:C21)-M21),SUMIF(A$19:A20,A21,C$19:C21)-C21),C21))),""),IF(A21&gt;$H$12,"nach DFZR!","vor DFZR!"))))</f>
        <v/>
      </c>
      <c r="J21" s="56"/>
      <c r="K21" s="57">
        <f t="shared" si="0"/>
        <v>0</v>
      </c>
      <c r="L21" s="53"/>
      <c r="M21" s="54">
        <f t="shared" si="1"/>
        <v>0</v>
      </c>
      <c r="N21" s="118">
        <f t="shared" si="2"/>
        <v>0</v>
      </c>
      <c r="P21" s="49"/>
    </row>
    <row r="22" spans="1:16" ht="12.75">
      <c r="A22" s="104"/>
      <c r="B22" s="102"/>
      <c r="C22" s="103"/>
      <c r="D22" s="55"/>
      <c r="E22" s="13"/>
      <c r="F22" s="12"/>
      <c r="G22" s="12"/>
      <c r="H22" s="11"/>
      <c r="I22" s="51" t="str">
        <f>IF(OR(C22="",LEN(E22)&lt;$M$11),"",IF(OR(A22="",B22=""),"",IF(AND(A22&gt;=$M$1,A22&lt;=$H$12),IF(C22&gt;0,IF(SUMIF(A$19:A22,A22,C$19:C22)&gt;M$10,IF(C22&gt;0,IF(SUMIF(A$19:A22,A22,C$19:C22)-C22&gt;M22,"",MIN(ABS(SUMIF(A$19:A22,A22,C$19:C22)-C22-M22),C22)),IF(SUMIF(A$19:A22,A22,C$19:C22)-C22&gt;M22,"",MIN(ABS(SUMIF(A$19:A22,A22,C$19:C22)-C22-M22),C22))),IF(SUMIF(A$19:A21,A22,C$19:C22)&gt;C22,C22,MIN(MAX(ABS(SUMIF(A$19:A21,A22,C$19:C22)-M22),SUMIF(A$19:A21,A22,C$19:C22)-C22),C22))),""),IF(A22&gt;$H$12,"nach DFZR!","vor DFZR!"))))</f>
        <v/>
      </c>
      <c r="J22" s="56"/>
      <c r="K22" s="57">
        <f t="shared" si="0"/>
        <v>0</v>
      </c>
      <c r="L22" s="53"/>
      <c r="M22" s="54">
        <f t="shared" si="1"/>
        <v>0</v>
      </c>
      <c r="N22" s="118">
        <f t="shared" si="2"/>
        <v>0</v>
      </c>
      <c r="P22" s="49"/>
    </row>
    <row r="23" spans="1:16" ht="12.75">
      <c r="A23" s="104"/>
      <c r="B23" s="102"/>
      <c r="C23" s="103"/>
      <c r="D23" s="55"/>
      <c r="E23" s="13"/>
      <c r="F23" s="12"/>
      <c r="G23" s="12"/>
      <c r="H23" s="11"/>
      <c r="I23" s="51" t="str">
        <f>IF(OR(C23="",LEN(E23)&lt;$M$11),"",IF(OR(A23="",B23=""),"",IF(AND(A23&gt;=$M$1,A23&lt;=$H$12),IF(C23&gt;0,IF(SUMIF(A$19:A23,A23,C$19:C23)&gt;M$10,IF(C23&gt;0,IF(SUMIF(A$19:A23,A23,C$19:C23)-C23&gt;M23,"",MIN(ABS(SUMIF(A$19:A23,A23,C$19:C23)-C23-M23),C23)),IF(SUMIF(A$19:A23,A23,C$19:C23)-C23&gt;M23,"",MIN(ABS(SUMIF(A$19:A23,A23,C$19:C23)-C23-M23),C23))),IF(SUMIF(A$19:A22,A23,C$19:C23)&gt;C23,C23,MIN(MAX(ABS(SUMIF(A$19:A22,A23,C$19:C23)-M23),SUMIF(A$19:A22,A23,C$19:C23)-C23),C23))),""),IF(A23&gt;$H$12,"nach DFZR!","vor DFZR!"))))</f>
        <v/>
      </c>
      <c r="J23" s="56"/>
      <c r="K23" s="57">
        <f t="shared" si="0"/>
        <v>0</v>
      </c>
      <c r="L23" s="53"/>
      <c r="M23" s="54">
        <f t="shared" si="1"/>
        <v>0</v>
      </c>
      <c r="N23" s="118">
        <f t="shared" si="2"/>
        <v>0</v>
      </c>
      <c r="P23" s="49"/>
    </row>
    <row r="24" spans="1:16" ht="12.75">
      <c r="A24" s="104"/>
      <c r="B24" s="102"/>
      <c r="C24" s="103"/>
      <c r="D24" s="55"/>
      <c r="E24" s="13"/>
      <c r="F24" s="12"/>
      <c r="G24" s="12"/>
      <c r="H24" s="11"/>
      <c r="I24" s="51" t="str">
        <f>IF(OR(C24="",LEN(E24)&lt;$M$11),"",IF(OR(A24="",B24=""),"",IF(AND(A24&gt;=$M$1,A24&lt;=$H$12),IF(C24&gt;0,IF(SUMIF(A$19:A24,A24,C$19:C24)&gt;M$10,IF(C24&gt;0,IF(SUMIF(A$19:A24,A24,C$19:C24)-C24&gt;M24,"",MIN(ABS(SUMIF(A$19:A24,A24,C$19:C24)-C24-M24),C24)),IF(SUMIF(A$19:A24,A24,C$19:C24)-C24&gt;M24,"",MIN(ABS(SUMIF(A$19:A24,A24,C$19:C24)-C24-M24),C24))),IF(SUMIF(A$19:A23,A24,C$19:C24)&gt;C24,C24,MIN(MAX(ABS(SUMIF(A$19:A23,A24,C$19:C24)-M24),SUMIF(A$19:A23,A24,C$19:C24)-C24),C24))),""),IF(A24&gt;$H$12,"nach DFZR!","vor DFZR!"))))</f>
        <v/>
      </c>
      <c r="J24" s="56"/>
      <c r="K24" s="57">
        <f t="shared" si="0"/>
        <v>0</v>
      </c>
      <c r="L24" s="53"/>
      <c r="M24" s="54">
        <f t="shared" si="1"/>
        <v>0</v>
      </c>
      <c r="N24" s="118">
        <f t="shared" si="2"/>
        <v>0</v>
      </c>
      <c r="P24" s="49"/>
    </row>
    <row r="25" spans="1:16" ht="12.75">
      <c r="A25" s="104"/>
      <c r="B25" s="102"/>
      <c r="C25" s="103"/>
      <c r="D25" s="55"/>
      <c r="E25" s="13"/>
      <c r="F25" s="12"/>
      <c r="G25" s="12"/>
      <c r="H25" s="11"/>
      <c r="I25" s="51" t="str">
        <f>IF(OR(C25="",LEN(E25)&lt;$M$11),"",IF(OR(A25="",B25=""),"",IF(AND(A25&gt;=$M$1,A25&lt;=$H$12),IF(C25&gt;0,IF(SUMIF(A$19:A25,A25,C$19:C25)&gt;M$10,IF(C25&gt;0,IF(SUMIF(A$19:A25,A25,C$19:C25)-C25&gt;M25,"",MIN(ABS(SUMIF(A$19:A25,A25,C$19:C25)-C25-M25),C25)),IF(SUMIF(A$19:A25,A25,C$19:C25)-C25&gt;M25,"",MIN(ABS(SUMIF(A$19:A25,A25,C$19:C25)-C25-M25),C25))),IF(SUMIF(A$19:A24,A25,C$19:C25)&gt;C25,C25,MIN(MAX(ABS(SUMIF(A$19:A24,A25,C$19:C25)-M25),SUMIF(A$19:A24,A25,C$19:C25)-C25),C25))),""),IF(A25&gt;$H$12,"nach DFZR!","vor DFZR!"))))</f>
        <v/>
      </c>
      <c r="J25" s="56"/>
      <c r="K25" s="57">
        <f t="shared" si="0"/>
        <v>0</v>
      </c>
      <c r="L25" s="53"/>
      <c r="M25" s="54">
        <f t="shared" si="1"/>
        <v>0</v>
      </c>
      <c r="N25" s="118">
        <f t="shared" si="2"/>
        <v>0</v>
      </c>
      <c r="P25" s="49"/>
    </row>
    <row r="26" spans="1:16" ht="12.75">
      <c r="A26" s="104"/>
      <c r="B26" s="102"/>
      <c r="C26" s="103"/>
      <c r="D26" s="55"/>
      <c r="E26" s="13"/>
      <c r="F26" s="12"/>
      <c r="G26" s="12"/>
      <c r="H26" s="11"/>
      <c r="I26" s="51" t="str">
        <f>IF(OR(C26="",LEN(E26)&lt;$M$11),"",IF(OR(A26="",B26=""),"",IF(AND(A26&gt;=$M$1,A26&lt;=$H$12),IF(C26&gt;0,IF(SUMIF(A$19:A26,A26,C$19:C26)&gt;M$10,IF(C26&gt;0,IF(SUMIF(A$19:A26,A26,C$19:C26)-C26&gt;M26,"",MIN(ABS(SUMIF(A$19:A26,A26,C$19:C26)-C26-M26),C26)),IF(SUMIF(A$19:A26,A26,C$19:C26)-C26&gt;M26,"",MIN(ABS(SUMIF(A$19:A26,A26,C$19:C26)-C26-M26),C26))),IF(SUMIF(A$19:A25,A26,C$19:C26)&gt;C26,C26,MIN(MAX(ABS(SUMIF(A$19:A25,A26,C$19:C26)-M26),SUMIF(A$19:A25,A26,C$19:C26)-C26),C26))),""),IF(A26&gt;$H$12,"nach DFZR!","vor DFZR!"))))</f>
        <v/>
      </c>
      <c r="J26" s="56"/>
      <c r="K26" s="57">
        <f t="shared" si="0"/>
        <v>0</v>
      </c>
      <c r="L26" s="53"/>
      <c r="M26" s="54">
        <f t="shared" si="1"/>
        <v>0</v>
      </c>
      <c r="N26" s="118">
        <f t="shared" si="2"/>
        <v>0</v>
      </c>
      <c r="P26" s="49"/>
    </row>
    <row r="27" spans="1:16" ht="12.75">
      <c r="A27" s="104"/>
      <c r="B27" s="102"/>
      <c r="C27" s="103"/>
      <c r="D27" s="55"/>
      <c r="E27" s="13"/>
      <c r="F27" s="12"/>
      <c r="G27" s="12"/>
      <c r="H27" s="11"/>
      <c r="I27" s="51" t="str">
        <f>IF(OR(C27="",LEN(E27)&lt;$M$11),"",IF(OR(A27="",B27=""),"",IF(AND(A27&gt;=$M$1,A27&lt;=$H$12),IF(C27&gt;0,IF(SUMIF(A$19:A27,A27,C$19:C27)&gt;M$10,IF(C27&gt;0,IF(SUMIF(A$19:A27,A27,C$19:C27)-C27&gt;M27,"",MIN(ABS(SUMIF(A$19:A27,A27,C$19:C27)-C27-M27),C27)),IF(SUMIF(A$19:A27,A27,C$19:C27)-C27&gt;M27,"",MIN(ABS(SUMIF(A$19:A27,A27,C$19:C27)-C27-M27),C27))),IF(SUMIF(A$19:A26,A27,C$19:C27)&gt;C27,C27,MIN(MAX(ABS(SUMIF(A$19:A26,A27,C$19:C27)-M27),SUMIF(A$19:A26,A27,C$19:C27)-C27),C27))),""),IF(A27&gt;$H$12,"nach DFZR!","vor DFZR!"))))</f>
        <v/>
      </c>
      <c r="J27" s="56"/>
      <c r="K27" s="57">
        <f t="shared" si="0"/>
        <v>0</v>
      </c>
      <c r="L27" s="53"/>
      <c r="M27" s="54">
        <f t="shared" si="1"/>
        <v>0</v>
      </c>
      <c r="N27" s="118">
        <f t="shared" si="2"/>
        <v>0</v>
      </c>
      <c r="P27" s="49"/>
    </row>
    <row r="28" spans="1:16" ht="12.75">
      <c r="A28" s="104"/>
      <c r="B28" s="102"/>
      <c r="C28" s="103"/>
      <c r="D28" s="55"/>
      <c r="E28" s="13"/>
      <c r="F28" s="12"/>
      <c r="G28" s="12"/>
      <c r="H28" s="11"/>
      <c r="I28" s="51" t="str">
        <f>IF(OR(C28="",LEN(E28)&lt;$M$11),"",IF(OR(A28="",B28=""),"",IF(AND(A28&gt;=$M$1,A28&lt;=$H$12),IF(C28&gt;0,IF(SUMIF(A$19:A28,A28,C$19:C28)&gt;M$10,IF(C28&gt;0,IF(SUMIF(A$19:A28,A28,C$19:C28)-C28&gt;M28,"",MIN(ABS(SUMIF(A$19:A28,A28,C$19:C28)-C28-M28),C28)),IF(SUMIF(A$19:A28,A28,C$19:C28)-C28&gt;M28,"",MIN(ABS(SUMIF(A$19:A28,A28,C$19:C28)-C28-M28),C28))),IF(SUMIF(A$19:A27,A28,C$19:C28)&gt;C28,C28,MIN(MAX(ABS(SUMIF(A$19:A27,A28,C$19:C28)-M28),SUMIF(A$19:A27,A28,C$19:C28)-C28),C28))),""),IF(A28&gt;$H$12,"nach DFZR!","vor DFZR!"))))</f>
        <v/>
      </c>
      <c r="J28" s="56"/>
      <c r="K28" s="57">
        <f t="shared" si="0"/>
        <v>0</v>
      </c>
      <c r="L28" s="53"/>
      <c r="M28" s="54">
        <f t="shared" si="1"/>
        <v>0</v>
      </c>
      <c r="N28" s="118">
        <f t="shared" si="2"/>
        <v>0</v>
      </c>
      <c r="P28" s="49"/>
    </row>
    <row r="29" spans="1:16" ht="12.75">
      <c r="A29" s="104"/>
      <c r="B29" s="102"/>
      <c r="C29" s="103"/>
      <c r="D29" s="55"/>
      <c r="E29" s="13"/>
      <c r="F29" s="12"/>
      <c r="G29" s="12"/>
      <c r="H29" s="11"/>
      <c r="I29" s="51" t="str">
        <f>IF(OR(C29="",LEN(E29)&lt;$M$11),"",IF(OR(A29="",B29=""),"",IF(AND(A29&gt;=$M$1,A29&lt;=$H$12),IF(C29&gt;0,IF(SUMIF(A$19:A29,A29,C$19:C29)&gt;M$10,IF(C29&gt;0,IF(SUMIF(A$19:A29,A29,C$19:C29)-C29&gt;M29,"",MIN(ABS(SUMIF(A$19:A29,A29,C$19:C29)-C29-M29),C29)),IF(SUMIF(A$19:A29,A29,C$19:C29)-C29&gt;M29,"",MIN(ABS(SUMIF(A$19:A29,A29,C$19:C29)-C29-M29),C29))),IF(SUMIF(A$19:A28,A29,C$19:C29)&gt;C29,C29,MIN(MAX(ABS(SUMIF(A$19:A28,A29,C$19:C29)-M29),SUMIF(A$19:A28,A29,C$19:C29)-C29),C29))),""),IF(A29&gt;$H$12,"nach DFZR!","vor DFZR!"))))</f>
        <v/>
      </c>
      <c r="J29" s="56"/>
      <c r="K29" s="57">
        <f t="shared" si="0"/>
        <v>0</v>
      </c>
      <c r="L29" s="53"/>
      <c r="M29" s="54">
        <f t="shared" si="1"/>
        <v>0</v>
      </c>
      <c r="N29" s="118">
        <f t="shared" si="2"/>
        <v>0</v>
      </c>
      <c r="P29" s="49"/>
    </row>
    <row r="30" spans="1:16" ht="12.75">
      <c r="A30" s="104"/>
      <c r="B30" s="102"/>
      <c r="C30" s="103"/>
      <c r="D30" s="55"/>
      <c r="E30" s="13"/>
      <c r="F30" s="12"/>
      <c r="G30" s="12"/>
      <c r="H30" s="11"/>
      <c r="I30" s="51" t="str">
        <f>IF(OR(C30="",LEN(E30)&lt;$M$11),"",IF(OR(A30="",B30=""),"",IF(AND(A30&gt;=$M$1,A30&lt;=$H$12),IF(C30&gt;0,IF(SUMIF(A$19:A30,A30,C$19:C30)&gt;M$10,IF(C30&gt;0,IF(SUMIF(A$19:A30,A30,C$19:C30)-C30&gt;M30,"",MIN(ABS(SUMIF(A$19:A30,A30,C$19:C30)-C30-M30),C30)),IF(SUMIF(A$19:A30,A30,C$19:C30)-C30&gt;M30,"",MIN(ABS(SUMIF(A$19:A30,A30,C$19:C30)-C30-M30),C30))),IF(SUMIF(A$19:A29,A30,C$19:C30)&gt;C30,C30,MIN(MAX(ABS(SUMIF(A$19:A29,A30,C$19:C30)-M30),SUMIF(A$19:A29,A30,C$19:C30)-C30),C30))),""),IF(A30&gt;$H$12,"nach DFZR!","vor DFZR!"))))</f>
        <v/>
      </c>
      <c r="J30" s="56"/>
      <c r="K30" s="57">
        <f t="shared" si="0"/>
        <v>0</v>
      </c>
      <c r="L30" s="53"/>
      <c r="M30" s="54">
        <f t="shared" si="1"/>
        <v>0</v>
      </c>
      <c r="N30" s="118">
        <f t="shared" si="2"/>
        <v>0</v>
      </c>
      <c r="P30" s="49"/>
    </row>
    <row r="31" spans="1:16" ht="12.75">
      <c r="A31" s="104"/>
      <c r="B31" s="102"/>
      <c r="C31" s="103"/>
      <c r="D31" s="55"/>
      <c r="E31" s="13"/>
      <c r="F31" s="12"/>
      <c r="G31" s="12"/>
      <c r="H31" s="11"/>
      <c r="I31" s="51" t="str">
        <f>IF(OR(C31="",LEN(E31)&lt;$M$11),"",IF(OR(A31="",B31=""),"",IF(AND(A31&gt;=$M$1,A31&lt;=$H$12),IF(C31&gt;0,IF(SUMIF(A$19:A31,A31,C$19:C31)&gt;M$10,IF(C31&gt;0,IF(SUMIF(A$19:A31,A31,C$19:C31)-C31&gt;M31,"",MIN(ABS(SUMIF(A$19:A31,A31,C$19:C31)-C31-M31),C31)),IF(SUMIF(A$19:A31,A31,C$19:C31)-C31&gt;M31,"",MIN(ABS(SUMIF(A$19:A31,A31,C$19:C31)-C31-M31),C31))),IF(SUMIF(A$19:A30,A31,C$19:C31)&gt;C31,C31,MIN(MAX(ABS(SUMIF(A$19:A30,A31,C$19:C31)-M31),SUMIF(A$19:A30,A31,C$19:C31)-C31),C31))),""),IF(A31&gt;$H$12,"nach DFZR!","vor DFZR!"))))</f>
        <v/>
      </c>
      <c r="J31" s="56"/>
      <c r="K31" s="57">
        <f t="shared" si="0"/>
        <v>0</v>
      </c>
      <c r="L31" s="53"/>
      <c r="M31" s="54">
        <f t="shared" si="1"/>
        <v>0</v>
      </c>
      <c r="N31" s="118">
        <f t="shared" si="2"/>
        <v>0</v>
      </c>
      <c r="P31" s="49"/>
    </row>
    <row r="32" spans="1:16" ht="12.75">
      <c r="A32" s="104"/>
      <c r="B32" s="102"/>
      <c r="C32" s="103"/>
      <c r="D32" s="55"/>
      <c r="E32" s="13"/>
      <c r="F32" s="12"/>
      <c r="G32" s="12"/>
      <c r="H32" s="11"/>
      <c r="I32" s="51" t="str">
        <f>IF(OR(C32="",LEN(E32)&lt;$M$11),"",IF(OR(A32="",B32=""),"",IF(AND(A32&gt;=$M$1,A32&lt;=$H$12),IF(C32&gt;0,IF(SUMIF(A$19:A32,A32,C$19:C32)&gt;M$10,IF(C32&gt;0,IF(SUMIF(A$19:A32,A32,C$19:C32)-C32&gt;M32,"",MIN(ABS(SUMIF(A$19:A32,A32,C$19:C32)-C32-M32),C32)),IF(SUMIF(A$19:A32,A32,C$19:C32)-C32&gt;M32,"",MIN(ABS(SUMIF(A$19:A32,A32,C$19:C32)-C32-M32),C32))),IF(SUMIF(A$19:A31,A32,C$19:C32)&gt;C32,C32,MIN(MAX(ABS(SUMIF(A$19:A31,A32,C$19:C32)-M32),SUMIF(A$19:A31,A32,C$19:C32)-C32),C32))),""),IF(A32&gt;$H$12,"nach DFZR!","vor DFZR!"))))</f>
        <v/>
      </c>
      <c r="J32" s="56"/>
      <c r="K32" s="57">
        <f t="shared" si="0"/>
        <v>0</v>
      </c>
      <c r="L32" s="53"/>
      <c r="M32" s="54">
        <f t="shared" si="1"/>
        <v>0</v>
      </c>
      <c r="N32" s="118">
        <f t="shared" si="2"/>
        <v>0</v>
      </c>
      <c r="P32" s="49"/>
    </row>
    <row r="33" spans="1:16" ht="12.75">
      <c r="A33" s="104"/>
      <c r="B33" s="102"/>
      <c r="C33" s="103"/>
      <c r="D33" s="55"/>
      <c r="E33" s="13"/>
      <c r="F33" s="12"/>
      <c r="G33" s="12"/>
      <c r="H33" s="11"/>
      <c r="I33" s="51" t="str">
        <f>IF(OR(C33="",LEN(E33)&lt;$M$11),"",IF(OR(A33="",B33=""),"",IF(AND(A33&gt;=$M$1,A33&lt;=$H$12),IF(C33&gt;0,IF(SUMIF(A$19:A33,A33,C$19:C33)&gt;M$10,IF(C33&gt;0,IF(SUMIF(A$19:A33,A33,C$19:C33)-C33&gt;M33,"",MIN(ABS(SUMIF(A$19:A33,A33,C$19:C33)-C33-M33),C33)),IF(SUMIF(A$19:A33,A33,C$19:C33)-C33&gt;M33,"",MIN(ABS(SUMIF(A$19:A33,A33,C$19:C33)-C33-M33),C33))),IF(SUMIF(A$19:A32,A33,C$19:C33)&gt;C33,C33,MIN(MAX(ABS(SUMIF(A$19:A32,A33,C$19:C33)-M33),SUMIF(A$19:A32,A33,C$19:C33)-C33),C33))),""),IF(A33&gt;$H$12,"nach DFZR!","vor DFZR!"))))</f>
        <v/>
      </c>
      <c r="J33" s="56"/>
      <c r="K33" s="57">
        <f t="shared" si="0"/>
        <v>0</v>
      </c>
      <c r="L33" s="53"/>
      <c r="M33" s="54">
        <f t="shared" si="1"/>
        <v>0</v>
      </c>
      <c r="N33" s="118">
        <f t="shared" si="2"/>
        <v>0</v>
      </c>
      <c r="P33" s="49"/>
    </row>
    <row r="34" spans="1:16" ht="12.75">
      <c r="A34" s="104"/>
      <c r="B34" s="102"/>
      <c r="C34" s="103"/>
      <c r="D34" s="55"/>
      <c r="E34" s="13"/>
      <c r="F34" s="12"/>
      <c r="G34" s="12"/>
      <c r="H34" s="11"/>
      <c r="I34" s="51" t="str">
        <f>IF(OR(C34="",LEN(E34)&lt;$M$11),"",IF(OR(A34="",B34=""),"",IF(AND(A34&gt;=$M$1,A34&lt;=$H$12),IF(C34&gt;0,IF(SUMIF(A$19:A34,A34,C$19:C34)&gt;M$10,IF(C34&gt;0,IF(SUMIF(A$19:A34,A34,C$19:C34)-C34&gt;M34,"",MIN(ABS(SUMIF(A$19:A34,A34,C$19:C34)-C34-M34),C34)),IF(SUMIF(A$19:A34,A34,C$19:C34)-C34&gt;M34,"",MIN(ABS(SUMIF(A$19:A34,A34,C$19:C34)-C34-M34),C34))),IF(SUMIF(A$19:A33,A34,C$19:C34)&gt;C34,C34,MIN(MAX(ABS(SUMIF(A$19:A33,A34,C$19:C34)-M34),SUMIF(A$19:A33,A34,C$19:C34)-C34),C34))),""),IF(A34&gt;$H$12,"nach DFZR!","vor DFZR!"))))</f>
        <v/>
      </c>
      <c r="J34" s="56"/>
      <c r="K34" s="57">
        <f t="shared" si="0"/>
        <v>0</v>
      </c>
      <c r="L34" s="53"/>
      <c r="M34" s="54">
        <f t="shared" si="1"/>
        <v>0</v>
      </c>
      <c r="N34" s="118">
        <f t="shared" si="2"/>
        <v>0</v>
      </c>
      <c r="P34" s="49"/>
    </row>
    <row r="35" spans="1:16" ht="12.75">
      <c r="A35" s="104"/>
      <c r="B35" s="102"/>
      <c r="C35" s="103"/>
      <c r="D35" s="55"/>
      <c r="E35" s="13"/>
      <c r="F35" s="12"/>
      <c r="G35" s="12"/>
      <c r="H35" s="11"/>
      <c r="I35" s="51" t="str">
        <f>IF(OR(C35="",LEN(E35)&lt;$M$11),"",IF(OR(A35="",B35=""),"",IF(AND(A35&gt;=$M$1,A35&lt;=$H$12),IF(C35&gt;0,IF(SUMIF(A$19:A35,A35,C$19:C35)&gt;M$10,IF(C35&gt;0,IF(SUMIF(A$19:A35,A35,C$19:C35)-C35&gt;M35,"",MIN(ABS(SUMIF(A$19:A35,A35,C$19:C35)-C35-M35),C35)),IF(SUMIF(A$19:A35,A35,C$19:C35)-C35&gt;M35,"",MIN(ABS(SUMIF(A$19:A35,A35,C$19:C35)-C35-M35),C35))),IF(SUMIF(A$19:A34,A35,C$19:C35)&gt;C35,C35,MIN(MAX(ABS(SUMIF(A$19:A34,A35,C$19:C35)-M35),SUMIF(A$19:A34,A35,C$19:C35)-C35),C35))),""),IF(A35&gt;$H$12,"nach DFZR!","vor DFZR!"))))</f>
        <v/>
      </c>
      <c r="J35" s="56"/>
      <c r="K35" s="57">
        <f t="shared" si="0"/>
        <v>0</v>
      </c>
      <c r="L35" s="53"/>
      <c r="M35" s="54">
        <f t="shared" si="1"/>
        <v>0</v>
      </c>
      <c r="N35" s="118">
        <f t="shared" si="2"/>
        <v>0</v>
      </c>
      <c r="P35" s="49"/>
    </row>
    <row r="36" spans="1:16" ht="12.75">
      <c r="A36" s="104"/>
      <c r="B36" s="102"/>
      <c r="C36" s="103"/>
      <c r="D36" s="55"/>
      <c r="E36" s="13"/>
      <c r="F36" s="12"/>
      <c r="G36" s="12"/>
      <c r="H36" s="11"/>
      <c r="I36" s="51" t="str">
        <f>IF(OR(C36="",LEN(E36)&lt;$M$11),"",IF(OR(A36="",B36=""),"",IF(AND(A36&gt;=$M$1,A36&lt;=$H$12),IF(C36&gt;0,IF(SUMIF(A$19:A36,A36,C$19:C36)&gt;M$10,IF(C36&gt;0,IF(SUMIF(A$19:A36,A36,C$19:C36)-C36&gt;M36,"",MIN(ABS(SUMIF(A$19:A36,A36,C$19:C36)-C36-M36),C36)),IF(SUMIF(A$19:A36,A36,C$19:C36)-C36&gt;M36,"",MIN(ABS(SUMIF(A$19:A36,A36,C$19:C36)-C36-M36),C36))),IF(SUMIF(A$19:A35,A36,C$19:C36)&gt;C36,C36,MIN(MAX(ABS(SUMIF(A$19:A35,A36,C$19:C36)-M36),SUMIF(A$19:A35,A36,C$19:C36)-C36),C36))),""),IF(A36&gt;$H$12,"nach DFZR!","vor DFZR!"))))</f>
        <v/>
      </c>
      <c r="J36" s="56"/>
      <c r="K36" s="57">
        <f t="shared" si="0"/>
        <v>0</v>
      </c>
      <c r="L36" s="53"/>
      <c r="M36" s="54">
        <f t="shared" si="1"/>
        <v>0</v>
      </c>
      <c r="N36" s="118">
        <f t="shared" si="2"/>
        <v>0</v>
      </c>
      <c r="P36" s="49"/>
    </row>
    <row r="37" spans="1:16" ht="12.75">
      <c r="A37" s="104"/>
      <c r="B37" s="102"/>
      <c r="C37" s="103"/>
      <c r="D37" s="55"/>
      <c r="E37" s="13"/>
      <c r="F37" s="12"/>
      <c r="G37" s="12"/>
      <c r="H37" s="11"/>
      <c r="I37" s="51" t="str">
        <f>IF(OR(C37="",LEN(E37)&lt;$M$11),"",IF(OR(A37="",B37=""),"",IF(AND(A37&gt;=$M$1,A37&lt;=$H$12),IF(C37&gt;0,IF(SUMIF(A$19:A37,A37,C$19:C37)&gt;M$10,IF(C37&gt;0,IF(SUMIF(A$19:A37,A37,C$19:C37)-C37&gt;M37,"",MIN(ABS(SUMIF(A$19:A37,A37,C$19:C37)-C37-M37),C37)),IF(SUMIF(A$19:A37,A37,C$19:C37)-C37&gt;M37,"",MIN(ABS(SUMIF(A$19:A37,A37,C$19:C37)-C37-M37),C37))),IF(SUMIF(A$19:A36,A37,C$19:C37)&gt;C37,C37,MIN(MAX(ABS(SUMIF(A$19:A36,A37,C$19:C37)-M37),SUMIF(A$19:A36,A37,C$19:C37)-C37),C37))),""),IF(A37&gt;$H$12,"nach DFZR!","vor DFZR!"))))</f>
        <v/>
      </c>
      <c r="J37" s="56"/>
      <c r="K37" s="57">
        <f t="shared" si="0"/>
        <v>0</v>
      </c>
      <c r="L37" s="53"/>
      <c r="M37" s="54">
        <f t="shared" si="1"/>
        <v>0</v>
      </c>
      <c r="N37" s="118">
        <f t="shared" si="2"/>
        <v>0</v>
      </c>
      <c r="P37" s="49"/>
    </row>
    <row r="38" spans="1:16" ht="12.75">
      <c r="A38" s="104"/>
      <c r="B38" s="102"/>
      <c r="C38" s="103"/>
      <c r="D38" s="55"/>
      <c r="E38" s="13"/>
      <c r="F38" s="12"/>
      <c r="G38" s="12"/>
      <c r="H38" s="11"/>
      <c r="I38" s="51" t="str">
        <f>IF(OR(C38="",LEN(E38)&lt;$M$11),"",IF(OR(A38="",B38=""),"",IF(AND(A38&gt;=$M$1,A38&lt;=$H$12),IF(C38&gt;0,IF(SUMIF(A$19:A38,A38,C$19:C38)&gt;M$10,IF(C38&gt;0,IF(SUMIF(A$19:A38,A38,C$19:C38)-C38&gt;M38,"",MIN(ABS(SUMIF(A$19:A38,A38,C$19:C38)-C38-M38),C38)),IF(SUMIF(A$19:A38,A38,C$19:C38)-C38&gt;M38,"",MIN(ABS(SUMIF(A$19:A38,A38,C$19:C38)-C38-M38),C38))),IF(SUMIF(A$19:A37,A38,C$19:C38)&gt;C38,C38,MIN(MAX(ABS(SUMIF(A$19:A37,A38,C$19:C38)-M38),SUMIF(A$19:A37,A38,C$19:C38)-C38),C38))),""),IF(A38&gt;$H$12,"nach DFZR!","vor DFZR!"))))</f>
        <v/>
      </c>
      <c r="J38" s="56"/>
      <c r="K38" s="57">
        <f t="shared" si="0"/>
        <v>0</v>
      </c>
      <c r="L38" s="53"/>
      <c r="M38" s="54">
        <f t="shared" si="1"/>
        <v>0</v>
      </c>
      <c r="N38" s="118">
        <f t="shared" si="2"/>
        <v>0</v>
      </c>
      <c r="P38" s="49"/>
    </row>
    <row r="39" spans="1:16" ht="12.75">
      <c r="A39" s="104"/>
      <c r="B39" s="102"/>
      <c r="C39" s="103"/>
      <c r="D39" s="55"/>
      <c r="E39" s="13"/>
      <c r="F39" s="12"/>
      <c r="G39" s="12"/>
      <c r="H39" s="11"/>
      <c r="I39" s="51" t="str">
        <f>IF(OR(C39="",LEN(E39)&lt;$M$11),"",IF(OR(A39="",B39=""),"",IF(AND(A39&gt;=$M$1,A39&lt;=$H$12),IF(C39&gt;0,IF(SUMIF(A$19:A39,A39,C$19:C39)&gt;M$10,IF(C39&gt;0,IF(SUMIF(A$19:A39,A39,C$19:C39)-C39&gt;M39,"",MIN(ABS(SUMIF(A$19:A39,A39,C$19:C39)-C39-M39),C39)),IF(SUMIF(A$19:A39,A39,C$19:C39)-C39&gt;M39,"",MIN(ABS(SUMIF(A$19:A39,A39,C$19:C39)-C39-M39),C39))),IF(SUMIF(A$19:A38,A39,C$19:C39)&gt;C39,C39,MIN(MAX(ABS(SUMIF(A$19:A38,A39,C$19:C39)-M39),SUMIF(A$19:A38,A39,C$19:C39)-C39),C39))),""),IF(A39&gt;$H$12,"nach DFZR!","vor DFZR!"))))</f>
        <v/>
      </c>
      <c r="J39" s="56"/>
      <c r="K39" s="57">
        <f t="shared" si="0"/>
        <v>0</v>
      </c>
      <c r="L39" s="53"/>
      <c r="M39" s="54">
        <f t="shared" si="1"/>
        <v>0</v>
      </c>
      <c r="N39" s="118">
        <f t="shared" si="2"/>
        <v>0</v>
      </c>
      <c r="P39" s="49"/>
    </row>
    <row r="40" spans="1:16" ht="12.75">
      <c r="A40" s="104"/>
      <c r="B40" s="102"/>
      <c r="C40" s="103"/>
      <c r="D40" s="55"/>
      <c r="E40" s="13"/>
      <c r="F40" s="12"/>
      <c r="G40" s="12"/>
      <c r="H40" s="11"/>
      <c r="I40" s="51" t="str">
        <f>IF(OR(C40="",LEN(E40)&lt;$M$11),"",IF(OR(A40="",B40=""),"",IF(AND(A40&gt;=$M$1,A40&lt;=$H$12),IF(C40&gt;0,IF(SUMIF(A$19:A40,A40,C$19:C40)&gt;M$10,IF(C40&gt;0,IF(SUMIF(A$19:A40,A40,C$19:C40)-C40&gt;M40,"",MIN(ABS(SUMIF(A$19:A40,A40,C$19:C40)-C40-M40),C40)),IF(SUMIF(A$19:A40,A40,C$19:C40)-C40&gt;M40,"",MIN(ABS(SUMIF(A$19:A40,A40,C$19:C40)-C40-M40),C40))),IF(SUMIF(A$19:A39,A40,C$19:C40)&gt;C40,C40,MIN(MAX(ABS(SUMIF(A$19:A39,A40,C$19:C40)-M40),SUMIF(A$19:A39,A40,C$19:C40)-C40),C40))),""),IF(A40&gt;$H$12,"nach DFZR!","vor DFZR!"))))</f>
        <v/>
      </c>
      <c r="J40" s="56"/>
      <c r="K40" s="57">
        <f t="shared" si="0"/>
        <v>0</v>
      </c>
      <c r="L40" s="53"/>
      <c r="M40" s="54">
        <f t="shared" si="1"/>
        <v>0</v>
      </c>
      <c r="N40" s="118">
        <f t="shared" si="2"/>
        <v>0</v>
      </c>
      <c r="P40" s="49"/>
    </row>
    <row r="41" spans="1:16" ht="12.75">
      <c r="A41" s="104"/>
      <c r="B41" s="102"/>
      <c r="C41" s="103"/>
      <c r="D41" s="55"/>
      <c r="E41" s="13"/>
      <c r="F41" s="12"/>
      <c r="G41" s="12"/>
      <c r="H41" s="11"/>
      <c r="I41" s="51" t="str">
        <f>IF(OR(C41="",LEN(E41)&lt;$M$11),"",IF(OR(A41="",B41=""),"",IF(AND(A41&gt;=$M$1,A41&lt;=$H$12),IF(C41&gt;0,IF(SUMIF(A$19:A41,A41,C$19:C41)&gt;M$10,IF(C41&gt;0,IF(SUMIF(A$19:A41,A41,C$19:C41)-C41&gt;M41,"",MIN(ABS(SUMIF(A$19:A41,A41,C$19:C41)-C41-M41),C41)),IF(SUMIF(A$19:A41,A41,C$19:C41)-C41&gt;M41,"",MIN(ABS(SUMIF(A$19:A41,A41,C$19:C41)-C41-M41),C41))),IF(SUMIF(A$19:A40,A41,C$19:C41)&gt;C41,C41,MIN(MAX(ABS(SUMIF(A$19:A40,A41,C$19:C41)-M41),SUMIF(A$19:A40,A41,C$19:C41)-C41),C41))),""),IF(A41&gt;$H$12,"nach DFZR!","vor DFZR!"))))</f>
        <v/>
      </c>
      <c r="J41" s="56"/>
      <c r="K41" s="57">
        <f t="shared" si="0"/>
        <v>0</v>
      </c>
      <c r="L41" s="53"/>
      <c r="M41" s="54">
        <f t="shared" si="1"/>
        <v>0</v>
      </c>
      <c r="N41" s="118">
        <f t="shared" si="2"/>
        <v>0</v>
      </c>
      <c r="P41" s="49"/>
    </row>
    <row r="42" spans="1:16" ht="12.75">
      <c r="A42" s="104"/>
      <c r="B42" s="102"/>
      <c r="C42" s="103"/>
      <c r="D42" s="55"/>
      <c r="E42" s="13"/>
      <c r="F42" s="12"/>
      <c r="G42" s="12"/>
      <c r="H42" s="11"/>
      <c r="I42" s="51" t="str">
        <f>IF(OR(C42="",LEN(E42)&lt;$M$11),"",IF(OR(A42="",B42=""),"",IF(AND(A42&gt;=$M$1,A42&lt;=$H$12),IF(C42&gt;0,IF(SUMIF(A$19:A42,A42,C$19:C42)&gt;M$10,IF(C42&gt;0,IF(SUMIF(A$19:A42,A42,C$19:C42)-C42&gt;M42,"",MIN(ABS(SUMIF(A$19:A42,A42,C$19:C42)-C42-M42),C42)),IF(SUMIF(A$19:A42,A42,C$19:C42)-C42&gt;M42,"",MIN(ABS(SUMIF(A$19:A42,A42,C$19:C42)-C42-M42),C42))),IF(SUMIF(A$19:A41,A42,C$19:C42)&gt;C42,C42,MIN(MAX(ABS(SUMIF(A$19:A41,A42,C$19:C42)-M42),SUMIF(A$19:A41,A42,C$19:C42)-C42),C42))),""),IF(A42&gt;$H$12,"nach DFZR!","vor DFZR!"))))</f>
        <v/>
      </c>
      <c r="J42" s="56"/>
      <c r="K42" s="57">
        <f t="shared" si="0"/>
        <v>0</v>
      </c>
      <c r="L42" s="53"/>
      <c r="M42" s="54">
        <f t="shared" si="3" ref="M42:M83">IF(C42&gt;0,IF(OR(A42&lt;$M$3,$O$8*1),$M$10,$M$7),0)</f>
        <v>0</v>
      </c>
      <c r="N42" s="118">
        <f t="shared" si="2"/>
        <v>0</v>
      </c>
      <c r="P42" s="49"/>
    </row>
    <row r="43" spans="1:16" ht="12.75">
      <c r="A43" s="104"/>
      <c r="B43" s="102"/>
      <c r="C43" s="103"/>
      <c r="D43" s="55"/>
      <c r="E43" s="13"/>
      <c r="F43" s="12"/>
      <c r="G43" s="12"/>
      <c r="H43" s="11"/>
      <c r="I43" s="51" t="str">
        <f>IF(OR(C43="",LEN(E43)&lt;$M$11),"",IF(OR(A43="",B43=""),"",IF(AND(A43&gt;=$M$1,A43&lt;=$H$12),IF(C43&gt;0,IF(SUMIF(A$19:A43,A43,C$19:C43)&gt;M$10,IF(C43&gt;0,IF(SUMIF(A$19:A43,A43,C$19:C43)-C43&gt;M43,"",MIN(ABS(SUMIF(A$19:A43,A43,C$19:C43)-C43-M43),C43)),IF(SUMIF(A$19:A43,A43,C$19:C43)-C43&gt;M43,"",MIN(ABS(SUMIF(A$19:A43,A43,C$19:C43)-C43-M43),C43))),IF(SUMIF(A$19:A42,A43,C$19:C43)&gt;C43,C43,MIN(MAX(ABS(SUMIF(A$19:A42,A43,C$19:C43)-M43),SUMIF(A$19:A42,A43,C$19:C43)-C43),C43))),""),IF(A43&gt;$H$12,"nach DFZR!","vor DFZR!"))))</f>
        <v/>
      </c>
      <c r="J43" s="56"/>
      <c r="K43" s="57">
        <f t="shared" si="0"/>
        <v>0</v>
      </c>
      <c r="L43" s="53"/>
      <c r="M43" s="54">
        <f t="shared" si="3"/>
        <v>0</v>
      </c>
      <c r="N43" s="118">
        <f t="shared" si="2"/>
        <v>0</v>
      </c>
      <c r="P43" s="49"/>
    </row>
    <row r="44" spans="1:16" ht="12.75">
      <c r="A44" s="104"/>
      <c r="B44" s="102"/>
      <c r="C44" s="103"/>
      <c r="D44" s="55"/>
      <c r="E44" s="13"/>
      <c r="F44" s="12"/>
      <c r="G44" s="12"/>
      <c r="H44" s="11"/>
      <c r="I44" s="51" t="str">
        <f>IF(OR(C44="",LEN(E44)&lt;$M$11),"",IF(OR(A44="",B44=""),"",IF(AND(A44&gt;=$M$1,A44&lt;=$H$12),IF(C44&gt;0,IF(SUMIF(A$19:A44,A44,C$19:C44)&gt;M$10,IF(C44&gt;0,IF(SUMIF(A$19:A44,A44,C$19:C44)-C44&gt;M44,"",MIN(ABS(SUMIF(A$19:A44,A44,C$19:C44)-C44-M44),C44)),IF(SUMIF(A$19:A44,A44,C$19:C44)-C44&gt;M44,"",MIN(ABS(SUMIF(A$19:A44,A44,C$19:C44)-C44-M44),C44))),IF(SUMIF(A$19:A43,A44,C$19:C44)&gt;C44,C44,MIN(MAX(ABS(SUMIF(A$19:A43,A44,C$19:C44)-M44),SUMIF(A$19:A43,A44,C$19:C44)-C44),C44))),""),IF(A44&gt;$H$12,"nach DFZR!","vor DFZR!"))))</f>
        <v/>
      </c>
      <c r="J44" s="56"/>
      <c r="K44" s="57">
        <f t="shared" si="0"/>
        <v>0</v>
      </c>
      <c r="L44" s="53"/>
      <c r="M44" s="54">
        <f t="shared" si="3"/>
        <v>0</v>
      </c>
      <c r="N44" s="118">
        <f t="shared" si="2"/>
        <v>0</v>
      </c>
      <c r="P44" s="49"/>
    </row>
    <row r="45" spans="1:16" ht="12.75">
      <c r="A45" s="104"/>
      <c r="B45" s="102"/>
      <c r="C45" s="103"/>
      <c r="D45" s="55"/>
      <c r="E45" s="13"/>
      <c r="F45" s="12"/>
      <c r="G45" s="12"/>
      <c r="H45" s="11"/>
      <c r="I45" s="51" t="str">
        <f>IF(OR(C45="",LEN(E45)&lt;$M$11),"",IF(OR(A45="",B45=""),"",IF(AND(A45&gt;=$M$1,A45&lt;=$H$12),IF(C45&gt;0,IF(SUMIF(A$19:A45,A45,C$19:C45)&gt;M$10,IF(C45&gt;0,IF(SUMIF(A$19:A45,A45,C$19:C45)-C45&gt;M45,"",MIN(ABS(SUMIF(A$19:A45,A45,C$19:C45)-C45-M45),C45)),IF(SUMIF(A$19:A45,A45,C$19:C45)-C45&gt;M45,"",MIN(ABS(SUMIF(A$19:A45,A45,C$19:C45)-C45-M45),C45))),IF(SUMIF(A$19:A44,A45,C$19:C45)&gt;C45,C45,MIN(MAX(ABS(SUMIF(A$19:A44,A45,C$19:C45)-M45),SUMIF(A$19:A44,A45,C$19:C45)-C45),C45))),""),IF(A45&gt;$H$12,"nach DFZR!","vor DFZR!"))))</f>
        <v/>
      </c>
      <c r="J45" s="56"/>
      <c r="K45" s="57">
        <f t="shared" si="0"/>
        <v>0</v>
      </c>
      <c r="L45" s="53"/>
      <c r="M45" s="54">
        <f t="shared" si="3"/>
        <v>0</v>
      </c>
      <c r="N45" s="118">
        <f t="shared" si="2"/>
        <v>0</v>
      </c>
      <c r="P45" s="49"/>
    </row>
    <row r="46" spans="1:16" ht="12.75">
      <c r="A46" s="104"/>
      <c r="B46" s="102"/>
      <c r="C46" s="103"/>
      <c r="D46" s="55"/>
      <c r="E46" s="13"/>
      <c r="F46" s="12"/>
      <c r="G46" s="12"/>
      <c r="H46" s="11"/>
      <c r="I46" s="51" t="str">
        <f>IF(OR(C46="",LEN(E46)&lt;$M$11),"",IF(OR(A46="",B46=""),"",IF(AND(A46&gt;=$M$1,A46&lt;=$H$12),IF(C46&gt;0,IF(SUMIF(A$19:A46,A46,C$19:C46)&gt;M$10,IF(C46&gt;0,IF(SUMIF(A$19:A46,A46,C$19:C46)-C46&gt;M46,"",MIN(ABS(SUMIF(A$19:A46,A46,C$19:C46)-C46-M46),C46)),IF(SUMIF(A$19:A46,A46,C$19:C46)-C46&gt;M46,"",MIN(ABS(SUMIF(A$19:A46,A46,C$19:C46)-C46-M46),C46))),IF(SUMIF(A$19:A45,A46,C$19:C46)&gt;C46,C46,MIN(MAX(ABS(SUMIF(A$19:A45,A46,C$19:C46)-M46),SUMIF(A$19:A45,A46,C$19:C46)-C46),C46))),""),IF(A46&gt;$H$12,"nach DFZR!","vor DFZR!"))))</f>
        <v/>
      </c>
      <c r="J46" s="56"/>
      <c r="K46" s="57">
        <f t="shared" si="0"/>
        <v>0</v>
      </c>
      <c r="L46" s="53"/>
      <c r="M46" s="54">
        <f t="shared" si="3"/>
        <v>0</v>
      </c>
      <c r="N46" s="118">
        <f t="shared" si="2"/>
        <v>0</v>
      </c>
      <c r="P46" s="49"/>
    </row>
    <row r="47" spans="1:16" ht="12.75">
      <c r="A47" s="104"/>
      <c r="B47" s="102"/>
      <c r="C47" s="103"/>
      <c r="D47" s="55"/>
      <c r="E47" s="13"/>
      <c r="F47" s="12"/>
      <c r="G47" s="12"/>
      <c r="H47" s="11"/>
      <c r="I47" s="51" t="str">
        <f>IF(OR(C47="",LEN(E47)&lt;$M$11),"",IF(OR(A47="",B47=""),"",IF(AND(A47&gt;=$M$1,A47&lt;=$H$12),IF(C47&gt;0,IF(SUMIF(A$19:A47,A47,C$19:C47)&gt;M$10,IF(C47&gt;0,IF(SUMIF(A$19:A47,A47,C$19:C47)-C47&gt;M47,"",MIN(ABS(SUMIF(A$19:A47,A47,C$19:C47)-C47-M47),C47)),IF(SUMIF(A$19:A47,A47,C$19:C47)-C47&gt;M47,"",MIN(ABS(SUMIF(A$19:A47,A47,C$19:C47)-C47-M47),C47))),IF(SUMIF(A$19:A46,A47,C$19:C47)&gt;C47,C47,MIN(MAX(ABS(SUMIF(A$19:A46,A47,C$19:C47)-M47),SUMIF(A$19:A46,A47,C$19:C47)-C47),C47))),""),IF(A47&gt;$H$12,"nach DFZR!","vor DFZR!"))))</f>
        <v/>
      </c>
      <c r="J47" s="56"/>
      <c r="K47" s="57">
        <f t="shared" si="0"/>
        <v>0</v>
      </c>
      <c r="L47" s="53"/>
      <c r="M47" s="54">
        <f t="shared" si="3"/>
        <v>0</v>
      </c>
      <c r="N47" s="118">
        <f t="shared" si="2"/>
        <v>0</v>
      </c>
      <c r="P47" s="49"/>
    </row>
    <row r="48" spans="1:16" ht="12.75">
      <c r="A48" s="104"/>
      <c r="B48" s="102"/>
      <c r="C48" s="103"/>
      <c r="D48" s="55"/>
      <c r="E48" s="13"/>
      <c r="F48" s="12"/>
      <c r="G48" s="12"/>
      <c r="H48" s="11"/>
      <c r="I48" s="51" t="str">
        <f>IF(OR(C48="",LEN(E48)&lt;$M$11),"",IF(OR(A48="",B48=""),"",IF(AND(A48&gt;=$M$1,A48&lt;=$H$12),IF(C48&gt;0,IF(SUMIF(A$19:A48,A48,C$19:C48)&gt;M$10,IF(C48&gt;0,IF(SUMIF(A$19:A48,A48,C$19:C48)-C48&gt;M48,"",MIN(ABS(SUMIF(A$19:A48,A48,C$19:C48)-C48-M48),C48)),IF(SUMIF(A$19:A48,A48,C$19:C48)-C48&gt;M48,"",MIN(ABS(SUMIF(A$19:A48,A48,C$19:C48)-C48-M48),C48))),IF(SUMIF(A$19:A47,A48,C$19:C48)&gt;C48,C48,MIN(MAX(ABS(SUMIF(A$19:A47,A48,C$19:C48)-M48),SUMIF(A$19:A47,A48,C$19:C48)-C48),C48))),""),IF(A48&gt;$H$12,"nach DFZR!","vor DFZR!"))))</f>
        <v/>
      </c>
      <c r="J48" s="56"/>
      <c r="K48" s="57">
        <f t="shared" si="0"/>
        <v>0</v>
      </c>
      <c r="L48" s="53"/>
      <c r="M48" s="54">
        <f t="shared" si="3"/>
        <v>0</v>
      </c>
      <c r="N48" s="118">
        <f t="shared" si="2"/>
        <v>0</v>
      </c>
      <c r="P48" s="49"/>
    </row>
    <row r="49" spans="1:16" ht="12.75">
      <c r="A49" s="104"/>
      <c r="B49" s="102"/>
      <c r="C49" s="103"/>
      <c r="D49" s="55"/>
      <c r="E49" s="13"/>
      <c r="F49" s="12"/>
      <c r="G49" s="12"/>
      <c r="H49" s="11"/>
      <c r="I49" s="51" t="str">
        <f>IF(OR(C49="",LEN(E49)&lt;$M$11),"",IF(OR(A49="",B49=""),"",IF(AND(A49&gt;=$M$1,A49&lt;=$H$12),IF(C49&gt;0,IF(SUMIF(A$19:A49,A49,C$19:C49)&gt;M$10,IF(C49&gt;0,IF(SUMIF(A$19:A49,A49,C$19:C49)-C49&gt;M49,"",MIN(ABS(SUMIF(A$19:A49,A49,C$19:C49)-C49-M49),C49)),IF(SUMIF(A$19:A49,A49,C$19:C49)-C49&gt;M49,"",MIN(ABS(SUMIF(A$19:A49,A49,C$19:C49)-C49-M49),C49))),IF(SUMIF(A$19:A48,A49,C$19:C49)&gt;C49,C49,MIN(MAX(ABS(SUMIF(A$19:A48,A49,C$19:C49)-M49),SUMIF(A$19:A48,A49,C$19:C49)-C49),C49))),""),IF(A49&gt;$H$12,"nach DFZR!","vor DFZR!"))))</f>
        <v/>
      </c>
      <c r="J49" s="56"/>
      <c r="K49" s="57">
        <f t="shared" si="0"/>
        <v>0</v>
      </c>
      <c r="L49" s="53"/>
      <c r="M49" s="54">
        <f t="shared" si="3"/>
        <v>0</v>
      </c>
      <c r="N49" s="118">
        <f t="shared" si="2"/>
        <v>0</v>
      </c>
      <c r="P49" s="49"/>
    </row>
    <row r="50" spans="1:16" ht="12.75">
      <c r="A50" s="104"/>
      <c r="B50" s="102"/>
      <c r="C50" s="103"/>
      <c r="D50" s="55"/>
      <c r="E50" s="13"/>
      <c r="F50" s="12"/>
      <c r="G50" s="12"/>
      <c r="H50" s="11"/>
      <c r="I50" s="51" t="str">
        <f>IF(OR(C50="",LEN(E50)&lt;$M$11),"",IF(OR(A50="",B50=""),"",IF(AND(A50&gt;=$M$1,A50&lt;=$H$12),IF(C50&gt;0,IF(SUMIF(A$19:A50,A50,C$19:C50)&gt;M$10,IF(C50&gt;0,IF(SUMIF(A$19:A50,A50,C$19:C50)-C50&gt;M50,"",MIN(ABS(SUMIF(A$19:A50,A50,C$19:C50)-C50-M50),C50)),IF(SUMIF(A$19:A50,A50,C$19:C50)-C50&gt;M50,"",MIN(ABS(SUMIF(A$19:A50,A50,C$19:C50)-C50-M50),C50))),IF(SUMIF(A$19:A49,A50,C$19:C50)&gt;C50,C50,MIN(MAX(ABS(SUMIF(A$19:A49,A50,C$19:C50)-M50),SUMIF(A$19:A49,A50,C$19:C50)-C50),C50))),""),IF(A50&gt;$H$12,"nach DFZR!","vor DFZR!"))))</f>
        <v/>
      </c>
      <c r="J50" s="56"/>
      <c r="K50" s="57">
        <f t="shared" si="0"/>
        <v>0</v>
      </c>
      <c r="L50" s="53"/>
      <c r="M50" s="54">
        <f t="shared" si="3"/>
        <v>0</v>
      </c>
      <c r="N50" s="118">
        <f t="shared" si="2"/>
        <v>0</v>
      </c>
      <c r="P50" s="49"/>
    </row>
    <row r="51" spans="1:16" ht="12.75">
      <c r="A51" s="104"/>
      <c r="B51" s="102"/>
      <c r="C51" s="103"/>
      <c r="D51" s="55"/>
      <c r="E51" s="13"/>
      <c r="F51" s="12"/>
      <c r="G51" s="12"/>
      <c r="H51" s="11"/>
      <c r="I51" s="51" t="str">
        <f>IF(OR(C51="",LEN(E51)&lt;$M$11),"",IF(OR(A51="",B51=""),"",IF(AND(A51&gt;=$M$1,A51&lt;=$H$12),IF(C51&gt;0,IF(SUMIF(A$19:A51,A51,C$19:C51)&gt;M$10,IF(C51&gt;0,IF(SUMIF(A$19:A51,A51,C$19:C51)-C51&gt;M51,"",MIN(ABS(SUMIF(A$19:A51,A51,C$19:C51)-C51-M51),C51)),IF(SUMIF(A$19:A51,A51,C$19:C51)-C51&gt;M51,"",MIN(ABS(SUMIF(A$19:A51,A51,C$19:C51)-C51-M51),C51))),IF(SUMIF(A$19:A50,A51,C$19:C51)&gt;C51,C51,MIN(MAX(ABS(SUMIF(A$19:A50,A51,C$19:C51)-M51),SUMIF(A$19:A50,A51,C$19:C51)-C51),C51))),""),IF(A51&gt;$H$12,"nach DFZR!","vor DFZR!"))))</f>
        <v/>
      </c>
      <c r="J51" s="56"/>
      <c r="K51" s="57">
        <f t="shared" si="0"/>
        <v>0</v>
      </c>
      <c r="L51" s="53"/>
      <c r="M51" s="54">
        <f t="shared" si="3"/>
        <v>0</v>
      </c>
      <c r="N51" s="118">
        <f t="shared" si="2"/>
        <v>0</v>
      </c>
      <c r="P51" s="49"/>
    </row>
    <row r="52" spans="1:16" ht="12.75">
      <c r="A52" s="104"/>
      <c r="B52" s="102"/>
      <c r="C52" s="103"/>
      <c r="D52" s="55"/>
      <c r="E52" s="13"/>
      <c r="F52" s="12"/>
      <c r="G52" s="12"/>
      <c r="H52" s="11"/>
      <c r="I52" s="51" t="str">
        <f>IF(OR(C52="",LEN(E52)&lt;$M$11),"",IF(OR(A52="",B52=""),"",IF(AND(A52&gt;=$M$1,A52&lt;=$H$12),IF(C52&gt;0,IF(SUMIF(A$19:A52,A52,C$19:C52)&gt;M$10,IF(C52&gt;0,IF(SUMIF(A$19:A52,A52,C$19:C52)-C52&gt;M52,"",MIN(ABS(SUMIF(A$19:A52,A52,C$19:C52)-C52-M52),C52)),IF(SUMIF(A$19:A52,A52,C$19:C52)-C52&gt;M52,"",MIN(ABS(SUMIF(A$19:A52,A52,C$19:C52)-C52-M52),C52))),IF(SUMIF(A$19:A51,A52,C$19:C52)&gt;C52,C52,MIN(MAX(ABS(SUMIF(A$19:A51,A52,C$19:C52)-M52),SUMIF(A$19:A51,A52,C$19:C52)-C52),C52))),""),IF(A52&gt;$H$12,"nach DFZR!","vor DFZR!"))))</f>
        <v/>
      </c>
      <c r="J52" s="56"/>
      <c r="K52" s="57">
        <f t="shared" si="0"/>
        <v>0</v>
      </c>
      <c r="L52" s="53"/>
      <c r="M52" s="54">
        <f t="shared" si="3"/>
        <v>0</v>
      </c>
      <c r="N52" s="118">
        <f t="shared" si="2"/>
        <v>0</v>
      </c>
      <c r="P52" s="49"/>
    </row>
    <row r="53" spans="1:16" ht="12.75">
      <c r="A53" s="104"/>
      <c r="B53" s="102"/>
      <c r="C53" s="103"/>
      <c r="D53" s="55"/>
      <c r="E53" s="13"/>
      <c r="F53" s="12"/>
      <c r="G53" s="12"/>
      <c r="H53" s="11"/>
      <c r="I53" s="51" t="str">
        <f>IF(OR(C53="",LEN(E53)&lt;$M$11),"",IF(OR(A53="",B53=""),"",IF(AND(A53&gt;=$M$1,A53&lt;=$H$12),IF(C53&gt;0,IF(SUMIF(A$19:A53,A53,C$19:C53)&gt;M$10,IF(C53&gt;0,IF(SUMIF(A$19:A53,A53,C$19:C53)-C53&gt;M53,"",MIN(ABS(SUMIF(A$19:A53,A53,C$19:C53)-C53-M53),C53)),IF(SUMIF(A$19:A53,A53,C$19:C53)-C53&gt;M53,"",MIN(ABS(SUMIF(A$19:A53,A53,C$19:C53)-C53-M53),C53))),IF(SUMIF(A$19:A52,A53,C$19:C53)&gt;C53,C53,MIN(MAX(ABS(SUMIF(A$19:A52,A53,C$19:C53)-M53),SUMIF(A$19:A52,A53,C$19:C53)-C53),C53))),""),IF(A53&gt;$H$12,"nach DFZR!","vor DFZR!"))))</f>
        <v/>
      </c>
      <c r="J53" s="56"/>
      <c r="K53" s="57">
        <f t="shared" si="0"/>
        <v>0</v>
      </c>
      <c r="L53" s="53"/>
      <c r="M53" s="54">
        <f t="shared" si="3"/>
        <v>0</v>
      </c>
      <c r="N53" s="118">
        <f t="shared" si="2"/>
        <v>0</v>
      </c>
      <c r="P53" s="49"/>
    </row>
    <row r="54" spans="1:16" ht="12.75">
      <c r="A54" s="104"/>
      <c r="B54" s="102"/>
      <c r="C54" s="103"/>
      <c r="D54" s="55"/>
      <c r="E54" s="13"/>
      <c r="F54" s="12"/>
      <c r="G54" s="12"/>
      <c r="H54" s="11"/>
      <c r="I54" s="51" t="str">
        <f>IF(OR(C54="",LEN(E54)&lt;$M$11),"",IF(OR(A54="",B54=""),"",IF(AND(A54&gt;=$M$1,A54&lt;=$H$12),IF(C54&gt;0,IF(SUMIF(A$19:A54,A54,C$19:C54)&gt;M$10,IF(C54&gt;0,IF(SUMIF(A$19:A54,A54,C$19:C54)-C54&gt;M54,"",MIN(ABS(SUMIF(A$19:A54,A54,C$19:C54)-C54-M54),C54)),IF(SUMIF(A$19:A54,A54,C$19:C54)-C54&gt;M54,"",MIN(ABS(SUMIF(A$19:A54,A54,C$19:C54)-C54-M54),C54))),IF(SUMIF(A$19:A53,A54,C$19:C54)&gt;C54,C54,MIN(MAX(ABS(SUMIF(A$19:A53,A54,C$19:C54)-M54),SUMIF(A$19:A53,A54,C$19:C54)-C54),C54))),""),IF(A54&gt;$H$12,"nach DFZR!","vor DFZR!"))))</f>
        <v/>
      </c>
      <c r="J54" s="56"/>
      <c r="K54" s="57">
        <f t="shared" si="0"/>
        <v>0</v>
      </c>
      <c r="L54" s="53"/>
      <c r="M54" s="54">
        <f t="shared" si="3"/>
        <v>0</v>
      </c>
      <c r="N54" s="118">
        <f t="shared" si="2"/>
        <v>0</v>
      </c>
      <c r="P54" s="49"/>
    </row>
    <row r="55" spans="1:16" ht="12.75">
      <c r="A55" s="104"/>
      <c r="B55" s="102"/>
      <c r="C55" s="103"/>
      <c r="D55" s="55"/>
      <c r="E55" s="13"/>
      <c r="F55" s="12"/>
      <c r="G55" s="12"/>
      <c r="H55" s="11"/>
      <c r="I55" s="51" t="str">
        <f>IF(OR(C55="",LEN(E55)&lt;$M$11),"",IF(OR(A55="",B55=""),"",IF(AND(A55&gt;=$M$1,A55&lt;=$H$12),IF(C55&gt;0,IF(SUMIF(A$19:A55,A55,C$19:C55)&gt;M$10,IF(C55&gt;0,IF(SUMIF(A$19:A55,A55,C$19:C55)-C55&gt;M55,"",MIN(ABS(SUMIF(A$19:A55,A55,C$19:C55)-C55-M55),C55)),IF(SUMIF(A$19:A55,A55,C$19:C55)-C55&gt;M55,"",MIN(ABS(SUMIF(A$19:A55,A55,C$19:C55)-C55-M55),C55))),IF(SUMIF(A$19:A54,A55,C$19:C55)&gt;C55,C55,MIN(MAX(ABS(SUMIF(A$19:A54,A55,C$19:C55)-M55),SUMIF(A$19:A54,A55,C$19:C55)-C55),C55))),""),IF(A55&gt;$H$12,"nach DFZR!","vor DFZR!"))))</f>
        <v/>
      </c>
      <c r="J55" s="56"/>
      <c r="K55" s="57">
        <f t="shared" si="0"/>
        <v>0</v>
      </c>
      <c r="L55" s="53"/>
      <c r="M55" s="54">
        <f t="shared" si="3"/>
        <v>0</v>
      </c>
      <c r="N55" s="118">
        <f t="shared" si="2"/>
        <v>0</v>
      </c>
      <c r="P55" s="49"/>
    </row>
    <row r="56" spans="1:16" ht="12.75">
      <c r="A56" s="104"/>
      <c r="B56" s="102"/>
      <c r="C56" s="103"/>
      <c r="D56" s="55"/>
      <c r="E56" s="13"/>
      <c r="F56" s="12"/>
      <c r="G56" s="12"/>
      <c r="H56" s="11"/>
      <c r="I56" s="51" t="str">
        <f>IF(OR(C56="",LEN(E56)&lt;$M$11),"",IF(OR(A56="",B56=""),"",IF(AND(A56&gt;=$M$1,A56&lt;=$H$12),IF(C56&gt;0,IF(SUMIF(A$19:A56,A56,C$19:C56)&gt;M$10,IF(C56&gt;0,IF(SUMIF(A$19:A56,A56,C$19:C56)-C56&gt;M56,"",MIN(ABS(SUMIF(A$19:A56,A56,C$19:C56)-C56-M56),C56)),IF(SUMIF(A$19:A56,A56,C$19:C56)-C56&gt;M56,"",MIN(ABS(SUMIF(A$19:A56,A56,C$19:C56)-C56-M56),C56))),IF(SUMIF(A$19:A55,A56,C$19:C56)&gt;C56,C56,MIN(MAX(ABS(SUMIF(A$19:A55,A56,C$19:C56)-M56),SUMIF(A$19:A55,A56,C$19:C56)-C56),C56))),""),IF(A56&gt;$H$12,"nach DFZR!","vor DFZR!"))))</f>
        <v/>
      </c>
      <c r="J56" s="56"/>
      <c r="K56" s="57">
        <f t="shared" si="0"/>
        <v>0</v>
      </c>
      <c r="L56" s="53"/>
      <c r="M56" s="54">
        <f t="shared" si="3"/>
        <v>0</v>
      </c>
      <c r="N56" s="118">
        <f t="shared" si="2"/>
        <v>0</v>
      </c>
      <c r="P56" s="49"/>
    </row>
    <row r="57" spans="1:16" ht="12.75">
      <c r="A57" s="104"/>
      <c r="B57" s="102"/>
      <c r="C57" s="103"/>
      <c r="D57" s="55"/>
      <c r="E57" s="13"/>
      <c r="F57" s="12"/>
      <c r="G57" s="12"/>
      <c r="H57" s="11"/>
      <c r="I57" s="51" t="str">
        <f>IF(OR(C57="",LEN(E57)&lt;$M$11),"",IF(OR(A57="",B57=""),"",IF(AND(A57&gt;=$M$1,A57&lt;=$H$12),IF(C57&gt;0,IF(SUMIF(A$19:A57,A57,C$19:C57)&gt;M$10,IF(C57&gt;0,IF(SUMIF(A$19:A57,A57,C$19:C57)-C57&gt;M57,"",MIN(ABS(SUMIF(A$19:A57,A57,C$19:C57)-C57-M57),C57)),IF(SUMIF(A$19:A57,A57,C$19:C57)-C57&gt;M57,"",MIN(ABS(SUMIF(A$19:A57,A57,C$19:C57)-C57-M57),C57))),IF(SUMIF(A$19:A56,A57,C$19:C57)&gt;C57,C57,MIN(MAX(ABS(SUMIF(A$19:A56,A57,C$19:C57)-M57),SUMIF(A$19:A56,A57,C$19:C57)-C57),C57))),""),IF(A57&gt;$H$12,"nach DFZR!","vor DFZR!"))))</f>
        <v/>
      </c>
      <c r="J57" s="56"/>
      <c r="K57" s="57">
        <f t="shared" si="0"/>
        <v>0</v>
      </c>
      <c r="L57" s="53"/>
      <c r="M57" s="54">
        <f t="shared" si="3"/>
        <v>0</v>
      </c>
      <c r="N57" s="118">
        <f t="shared" si="2"/>
        <v>0</v>
      </c>
      <c r="P57" s="49"/>
    </row>
    <row r="58" spans="1:16" ht="12.75">
      <c r="A58" s="104"/>
      <c r="B58" s="102"/>
      <c r="C58" s="103"/>
      <c r="D58" s="55"/>
      <c r="E58" s="13"/>
      <c r="F58" s="12"/>
      <c r="G58" s="12"/>
      <c r="H58" s="11"/>
      <c r="I58" s="51" t="str">
        <f>IF(OR(C58="",LEN(E58)&lt;$M$11),"",IF(OR(A58="",B58=""),"",IF(AND(A58&gt;=$M$1,A58&lt;=$H$12),IF(C58&gt;0,IF(SUMIF(A$19:A58,A58,C$19:C58)&gt;M$10,IF(C58&gt;0,IF(SUMIF(A$19:A58,A58,C$19:C58)-C58&gt;M58,"",MIN(ABS(SUMIF(A$19:A58,A58,C$19:C58)-C58-M58),C58)),IF(SUMIF(A$19:A58,A58,C$19:C58)-C58&gt;M58,"",MIN(ABS(SUMIF(A$19:A58,A58,C$19:C58)-C58-M58),C58))),IF(SUMIF(A$19:A57,A58,C$19:C58)&gt;C58,C58,MIN(MAX(ABS(SUMIF(A$19:A57,A58,C$19:C58)-M58),SUMIF(A$19:A57,A58,C$19:C58)-C58),C58))),""),IF(A58&gt;$H$12,"nach DFZR!","vor DFZR!"))))</f>
        <v/>
      </c>
      <c r="J58" s="56"/>
      <c r="K58" s="57">
        <f t="shared" si="0"/>
        <v>0</v>
      </c>
      <c r="L58" s="53"/>
      <c r="M58" s="54">
        <f t="shared" si="3"/>
        <v>0</v>
      </c>
      <c r="N58" s="118">
        <f t="shared" si="2"/>
        <v>0</v>
      </c>
      <c r="P58" s="49"/>
    </row>
    <row r="59" spans="1:16" ht="12.75">
      <c r="A59" s="104"/>
      <c r="B59" s="102"/>
      <c r="C59" s="103"/>
      <c r="D59" s="55"/>
      <c r="E59" s="13"/>
      <c r="F59" s="12"/>
      <c r="G59" s="12"/>
      <c r="H59" s="11"/>
      <c r="I59" s="51" t="str">
        <f>IF(OR(C59="",LEN(E59)&lt;$M$11),"",IF(OR(A59="",B59=""),"",IF(AND(A59&gt;=$M$1,A59&lt;=$H$12),IF(C59&gt;0,IF(SUMIF(A$19:A59,A59,C$19:C59)&gt;M$10,IF(C59&gt;0,IF(SUMIF(A$19:A59,A59,C$19:C59)-C59&gt;M59,"",MIN(ABS(SUMIF(A$19:A59,A59,C$19:C59)-C59-M59),C59)),IF(SUMIF(A$19:A59,A59,C$19:C59)-C59&gt;M59,"",MIN(ABS(SUMIF(A$19:A59,A59,C$19:C59)-C59-M59),C59))),IF(SUMIF(A$19:A58,A59,C$19:C59)&gt;C59,C59,MIN(MAX(ABS(SUMIF(A$19:A58,A59,C$19:C59)-M59),SUMIF(A$19:A58,A59,C$19:C59)-C59),C59))),""),IF(A59&gt;$H$12,"nach DFZR!","vor DFZR!"))))</f>
        <v/>
      </c>
      <c r="J59" s="56"/>
      <c r="K59" s="57">
        <f t="shared" si="0"/>
        <v>0</v>
      </c>
      <c r="L59" s="53"/>
      <c r="M59" s="54">
        <f t="shared" si="3"/>
        <v>0</v>
      </c>
      <c r="N59" s="118">
        <f t="shared" si="2"/>
        <v>0</v>
      </c>
      <c r="P59" s="49"/>
    </row>
    <row r="60" spans="1:16" ht="12.75">
      <c r="A60" s="104"/>
      <c r="B60" s="102"/>
      <c r="C60" s="103"/>
      <c r="D60" s="55"/>
      <c r="E60" s="13"/>
      <c r="F60" s="12"/>
      <c r="G60" s="12"/>
      <c r="H60" s="11"/>
      <c r="I60" s="51" t="str">
        <f>IF(OR(C60="",LEN(E60)&lt;$M$11),"",IF(OR(A60="",B60=""),"",IF(AND(A60&gt;=$M$1,A60&lt;=$H$12),IF(C60&gt;0,IF(SUMIF(A$19:A60,A60,C$19:C60)&gt;M$10,IF(C60&gt;0,IF(SUMIF(A$19:A60,A60,C$19:C60)-C60&gt;M60,"",MIN(ABS(SUMIF(A$19:A60,A60,C$19:C60)-C60-M60),C60)),IF(SUMIF(A$19:A60,A60,C$19:C60)-C60&gt;M60,"",MIN(ABS(SUMIF(A$19:A60,A60,C$19:C60)-C60-M60),C60))),IF(SUMIF(A$19:A59,A60,C$19:C60)&gt;C60,C60,MIN(MAX(ABS(SUMIF(A$19:A59,A60,C$19:C60)-M60),SUMIF(A$19:A59,A60,C$19:C60)-C60),C60))),""),IF(A60&gt;$H$12,"nach DFZR!","vor DFZR!"))))</f>
        <v/>
      </c>
      <c r="J60" s="56"/>
      <c r="K60" s="57">
        <f t="shared" si="0"/>
        <v>0</v>
      </c>
      <c r="L60" s="53"/>
      <c r="M60" s="54">
        <f t="shared" si="3"/>
        <v>0</v>
      </c>
      <c r="N60" s="118">
        <f t="shared" si="2"/>
        <v>0</v>
      </c>
      <c r="P60" s="49"/>
    </row>
    <row r="61" spans="1:16" ht="12.75">
      <c r="A61" s="104"/>
      <c r="B61" s="102"/>
      <c r="C61" s="103"/>
      <c r="D61" s="55"/>
      <c r="E61" s="13"/>
      <c r="F61" s="12"/>
      <c r="G61" s="12"/>
      <c r="H61" s="11"/>
      <c r="I61" s="51" t="str">
        <f>IF(OR(C61="",LEN(E61)&lt;$M$11),"",IF(OR(A61="",B61=""),"",IF(AND(A61&gt;=$M$1,A61&lt;=$H$12),IF(C61&gt;0,IF(SUMIF(A$19:A61,A61,C$19:C61)&gt;M$10,IF(C61&gt;0,IF(SUMIF(A$19:A61,A61,C$19:C61)-C61&gt;M61,"",MIN(ABS(SUMIF(A$19:A61,A61,C$19:C61)-C61-M61),C61)),IF(SUMIF(A$19:A61,A61,C$19:C61)-C61&gt;M61,"",MIN(ABS(SUMIF(A$19:A61,A61,C$19:C61)-C61-M61),C61))),IF(SUMIF(A$19:A60,A61,C$19:C61)&gt;C61,C61,MIN(MAX(ABS(SUMIF(A$19:A60,A61,C$19:C61)-M61),SUMIF(A$19:A60,A61,C$19:C61)-C61),C61))),""),IF(A61&gt;$H$12,"nach DFZR!","vor DFZR!"))))</f>
        <v/>
      </c>
      <c r="J61" s="56"/>
      <c r="K61" s="57">
        <f t="shared" si="0"/>
        <v>0</v>
      </c>
      <c r="L61" s="53"/>
      <c r="M61" s="54">
        <f t="shared" si="3"/>
        <v>0</v>
      </c>
      <c r="N61" s="118">
        <f t="shared" si="2"/>
        <v>0</v>
      </c>
      <c r="P61" s="49"/>
    </row>
    <row r="62" spans="1:16" ht="12.75">
      <c r="A62" s="104"/>
      <c r="B62" s="102"/>
      <c r="C62" s="103"/>
      <c r="D62" s="55"/>
      <c r="E62" s="13"/>
      <c r="F62" s="12"/>
      <c r="G62" s="12"/>
      <c r="H62" s="11"/>
      <c r="I62" s="51" t="str">
        <f>IF(OR(C62="",LEN(E62)&lt;$M$11),"",IF(OR(A62="",B62=""),"",IF(AND(A62&gt;=$M$1,A62&lt;=$H$12),IF(C62&gt;0,IF(SUMIF(A$19:A62,A62,C$19:C62)&gt;M$10,IF(C62&gt;0,IF(SUMIF(A$19:A62,A62,C$19:C62)-C62&gt;M62,"",MIN(ABS(SUMIF(A$19:A62,A62,C$19:C62)-C62-M62),C62)),IF(SUMIF(A$19:A62,A62,C$19:C62)-C62&gt;M62,"",MIN(ABS(SUMIF(A$19:A62,A62,C$19:C62)-C62-M62),C62))),IF(SUMIF(A$19:A61,A62,C$19:C62)&gt;C62,C62,MIN(MAX(ABS(SUMIF(A$19:A61,A62,C$19:C62)-M62),SUMIF(A$19:A61,A62,C$19:C62)-C62),C62))),""),IF(A62&gt;$H$12,"nach DFZR!","vor DFZR!"))))</f>
        <v/>
      </c>
      <c r="J62" s="56"/>
      <c r="K62" s="57">
        <f t="shared" si="0"/>
        <v>0</v>
      </c>
      <c r="L62" s="53"/>
      <c r="M62" s="54">
        <f t="shared" si="3"/>
        <v>0</v>
      </c>
      <c r="N62" s="118">
        <f t="shared" si="2"/>
        <v>0</v>
      </c>
      <c r="P62" s="49"/>
    </row>
    <row r="63" spans="1:16" ht="12.75">
      <c r="A63" s="104"/>
      <c r="B63" s="102"/>
      <c r="C63" s="103"/>
      <c r="D63" s="55"/>
      <c r="E63" s="13"/>
      <c r="F63" s="12"/>
      <c r="G63" s="12"/>
      <c r="H63" s="11"/>
      <c r="I63" s="51" t="str">
        <f>IF(OR(C63="",LEN(E63)&lt;$M$11),"",IF(OR(A63="",B63=""),"",IF(AND(A63&gt;=$M$1,A63&lt;=$H$12),IF(C63&gt;0,IF(SUMIF(A$19:A63,A63,C$19:C63)&gt;M$10,IF(C63&gt;0,IF(SUMIF(A$19:A63,A63,C$19:C63)-C63&gt;M63,"",MIN(ABS(SUMIF(A$19:A63,A63,C$19:C63)-C63-M63),C63)),IF(SUMIF(A$19:A63,A63,C$19:C63)-C63&gt;M63,"",MIN(ABS(SUMIF(A$19:A63,A63,C$19:C63)-C63-M63),C63))),IF(SUMIF(A$19:A62,A63,C$19:C63)&gt;C63,C63,MIN(MAX(ABS(SUMIF(A$19:A62,A63,C$19:C63)-M63),SUMIF(A$19:A62,A63,C$19:C63)-C63),C63))),""),IF(A63&gt;$H$12,"nach DFZR!","vor DFZR!"))))</f>
        <v/>
      </c>
      <c r="J63" s="56"/>
      <c r="K63" s="57">
        <f t="shared" si="0"/>
        <v>0</v>
      </c>
      <c r="L63" s="53"/>
      <c r="M63" s="54">
        <f t="shared" si="3"/>
        <v>0</v>
      </c>
      <c r="N63" s="118">
        <f t="shared" si="2"/>
        <v>0</v>
      </c>
      <c r="P63" s="49"/>
    </row>
    <row r="64" spans="1:16" ht="12.75">
      <c r="A64" s="104"/>
      <c r="B64" s="102"/>
      <c r="C64" s="103"/>
      <c r="D64" s="55"/>
      <c r="E64" s="13"/>
      <c r="F64" s="12"/>
      <c r="G64" s="12"/>
      <c r="H64" s="11"/>
      <c r="I64" s="51" t="str">
        <f>IF(OR(C64="",LEN(E64)&lt;$M$11),"",IF(OR(A64="",B64=""),"",IF(AND(A64&gt;=$M$1,A64&lt;=$H$12),IF(C64&gt;0,IF(SUMIF(A$19:A64,A64,C$19:C64)&gt;M$10,IF(C64&gt;0,IF(SUMIF(A$19:A64,A64,C$19:C64)-C64&gt;M64,"",MIN(ABS(SUMIF(A$19:A64,A64,C$19:C64)-C64-M64),C64)),IF(SUMIF(A$19:A64,A64,C$19:C64)-C64&gt;M64,"",MIN(ABS(SUMIF(A$19:A64,A64,C$19:C64)-C64-M64),C64))),IF(SUMIF(A$19:A63,A64,C$19:C64)&gt;C64,C64,MIN(MAX(ABS(SUMIF(A$19:A63,A64,C$19:C64)-M64),SUMIF(A$19:A63,A64,C$19:C64)-C64),C64))),""),IF(A64&gt;$H$12,"nach DFZR!","vor DFZR!"))))</f>
        <v/>
      </c>
      <c r="J64" s="56"/>
      <c r="K64" s="57">
        <f t="shared" si="0"/>
        <v>0</v>
      </c>
      <c r="L64" s="53"/>
      <c r="M64" s="54">
        <f t="shared" si="3"/>
        <v>0</v>
      </c>
      <c r="N64" s="118">
        <f t="shared" si="2"/>
        <v>0</v>
      </c>
      <c r="P64" s="49"/>
    </row>
    <row r="65" spans="1:16" ht="12.75">
      <c r="A65" s="104"/>
      <c r="B65" s="102"/>
      <c r="C65" s="103"/>
      <c r="D65" s="55"/>
      <c r="E65" s="13"/>
      <c r="F65" s="12"/>
      <c r="G65" s="12"/>
      <c r="H65" s="11"/>
      <c r="I65" s="51" t="str">
        <f>IF(OR(C65="",LEN(E65)&lt;$M$11),"",IF(OR(A65="",B65=""),"",IF(AND(A65&gt;=$M$1,A65&lt;=$H$12),IF(C65&gt;0,IF(SUMIF(A$19:A65,A65,C$19:C65)&gt;M$10,IF(C65&gt;0,IF(SUMIF(A$19:A65,A65,C$19:C65)-C65&gt;M65,"",MIN(ABS(SUMIF(A$19:A65,A65,C$19:C65)-C65-M65),C65)),IF(SUMIF(A$19:A65,A65,C$19:C65)-C65&gt;M65,"",MIN(ABS(SUMIF(A$19:A65,A65,C$19:C65)-C65-M65),C65))),IF(SUMIF(A$19:A64,A65,C$19:C65)&gt;C65,C65,MIN(MAX(ABS(SUMIF(A$19:A64,A65,C$19:C65)-M65),SUMIF(A$19:A64,A65,C$19:C65)-C65),C65))),""),IF(A65&gt;$H$12,"nach DFZR!","vor DFZR!"))))</f>
        <v/>
      </c>
      <c r="J65" s="56"/>
      <c r="K65" s="57">
        <f t="shared" si="0"/>
        <v>0</v>
      </c>
      <c r="L65" s="53"/>
      <c r="M65" s="54">
        <f t="shared" si="3"/>
        <v>0</v>
      </c>
      <c r="N65" s="118">
        <f t="shared" si="2"/>
        <v>0</v>
      </c>
      <c r="P65" s="49"/>
    </row>
    <row r="66" spans="1:16" ht="12.75">
      <c r="A66" s="104"/>
      <c r="B66" s="102"/>
      <c r="C66" s="103"/>
      <c r="D66" s="55"/>
      <c r="E66" s="13"/>
      <c r="F66" s="12"/>
      <c r="G66" s="12"/>
      <c r="H66" s="11"/>
      <c r="I66" s="51" t="str">
        <f>IF(OR(C66="",LEN(E66)&lt;$M$11),"",IF(OR(A66="",B66=""),"",IF(AND(A66&gt;=$M$1,A66&lt;=$H$12),IF(C66&gt;0,IF(SUMIF(A$19:A66,A66,C$19:C66)&gt;M$10,IF(C66&gt;0,IF(SUMIF(A$19:A66,A66,C$19:C66)-C66&gt;M66,"",MIN(ABS(SUMIF(A$19:A66,A66,C$19:C66)-C66-M66),C66)),IF(SUMIF(A$19:A66,A66,C$19:C66)-C66&gt;M66,"",MIN(ABS(SUMIF(A$19:A66,A66,C$19:C66)-C66-M66),C66))),IF(SUMIF(A$19:A65,A66,C$19:C66)&gt;C66,C66,MIN(MAX(ABS(SUMIF(A$19:A65,A66,C$19:C66)-M66),SUMIF(A$19:A65,A66,C$19:C66)-C66),C66))),""),IF(A66&gt;$H$12,"nach DFZR!","vor DFZR!"))))</f>
        <v/>
      </c>
      <c r="J66" s="56"/>
      <c r="K66" s="57">
        <f t="shared" si="0"/>
        <v>0</v>
      </c>
      <c r="L66" s="53"/>
      <c r="M66" s="54">
        <f t="shared" si="3"/>
        <v>0</v>
      </c>
      <c r="N66" s="118">
        <f t="shared" si="2"/>
        <v>0</v>
      </c>
      <c r="P66" s="49"/>
    </row>
    <row r="67" spans="1:16" ht="12.75">
      <c r="A67" s="104"/>
      <c r="B67" s="102"/>
      <c r="C67" s="103"/>
      <c r="D67" s="55"/>
      <c r="E67" s="13"/>
      <c r="F67" s="12"/>
      <c r="G67" s="12"/>
      <c r="H67" s="11"/>
      <c r="I67" s="51" t="str">
        <f>IF(OR(C67="",LEN(E67)&lt;$M$11),"",IF(OR(A67="",B67=""),"",IF(AND(A67&gt;=$M$1,A67&lt;=$H$12),IF(C67&gt;0,IF(SUMIF(A$19:A67,A67,C$19:C67)&gt;M$10,IF(C67&gt;0,IF(SUMIF(A$19:A67,A67,C$19:C67)-C67&gt;M67,"",MIN(ABS(SUMIF(A$19:A67,A67,C$19:C67)-C67-M67),C67)),IF(SUMIF(A$19:A67,A67,C$19:C67)-C67&gt;M67,"",MIN(ABS(SUMIF(A$19:A67,A67,C$19:C67)-C67-M67),C67))),IF(SUMIF(A$19:A66,A67,C$19:C67)&gt;C67,C67,MIN(MAX(ABS(SUMIF(A$19:A66,A67,C$19:C67)-M67),SUMIF(A$19:A66,A67,C$19:C67)-C67),C67))),""),IF(A67&gt;$H$12,"nach DFZR!","vor DFZR!"))))</f>
        <v/>
      </c>
      <c r="J67" s="56"/>
      <c r="K67" s="57">
        <f t="shared" si="0"/>
        <v>0</v>
      </c>
      <c r="L67" s="53"/>
      <c r="M67" s="54">
        <f t="shared" si="3"/>
        <v>0</v>
      </c>
      <c r="N67" s="118">
        <f t="shared" si="2"/>
        <v>0</v>
      </c>
      <c r="P67" s="49"/>
    </row>
    <row r="68" spans="1:16" ht="12.75">
      <c r="A68" s="104"/>
      <c r="B68" s="102"/>
      <c r="C68" s="103"/>
      <c r="D68" s="55"/>
      <c r="E68" s="13"/>
      <c r="F68" s="12"/>
      <c r="G68" s="12"/>
      <c r="H68" s="11"/>
      <c r="I68" s="51" t="str">
        <f>IF(OR(C68="",LEN(E68)&lt;$M$11),"",IF(OR(A68="",B68=""),"",IF(AND(A68&gt;=$M$1,A68&lt;=$H$12),IF(C68&gt;0,IF(SUMIF(A$19:A68,A68,C$19:C68)&gt;M$10,IF(C68&gt;0,IF(SUMIF(A$19:A68,A68,C$19:C68)-C68&gt;M68,"",MIN(ABS(SUMIF(A$19:A68,A68,C$19:C68)-C68-M68),C68)),IF(SUMIF(A$19:A68,A68,C$19:C68)-C68&gt;M68,"",MIN(ABS(SUMIF(A$19:A68,A68,C$19:C68)-C68-M68),C68))),IF(SUMIF(A$19:A67,A68,C$19:C68)&gt;C68,C68,MIN(MAX(ABS(SUMIF(A$19:A67,A68,C$19:C68)-M68),SUMIF(A$19:A67,A68,C$19:C68)-C68),C68))),""),IF(A68&gt;$H$12,"nach DFZR!","vor DFZR!"))))</f>
        <v/>
      </c>
      <c r="J68" s="56"/>
      <c r="K68" s="57">
        <f t="shared" si="0"/>
        <v>0</v>
      </c>
      <c r="L68" s="53"/>
      <c r="M68" s="54">
        <f t="shared" si="3"/>
        <v>0</v>
      </c>
      <c r="N68" s="118">
        <f t="shared" si="2"/>
        <v>0</v>
      </c>
      <c r="P68" s="49"/>
    </row>
    <row r="69" spans="1:16" ht="12.75">
      <c r="A69" s="104"/>
      <c r="B69" s="102"/>
      <c r="C69" s="103"/>
      <c r="D69" s="55"/>
      <c r="E69" s="13"/>
      <c r="F69" s="12"/>
      <c r="G69" s="12"/>
      <c r="H69" s="11"/>
      <c r="I69" s="51" t="str">
        <f>IF(OR(C69="",LEN(E69)&lt;$M$11),"",IF(OR(A69="",B69=""),"",IF(AND(A69&gt;=$M$1,A69&lt;=$H$12),IF(C69&gt;0,IF(SUMIF(A$19:A69,A69,C$19:C69)&gt;M$10,IF(C69&gt;0,IF(SUMIF(A$19:A69,A69,C$19:C69)-C69&gt;M69,"",MIN(ABS(SUMIF(A$19:A69,A69,C$19:C69)-C69-M69),C69)),IF(SUMIF(A$19:A69,A69,C$19:C69)-C69&gt;M69,"",MIN(ABS(SUMIF(A$19:A69,A69,C$19:C69)-C69-M69),C69))),IF(SUMIF(A$19:A68,A69,C$19:C69)&gt;C69,C69,MIN(MAX(ABS(SUMIF(A$19:A68,A69,C$19:C69)-M69),SUMIF(A$19:A68,A69,C$19:C69)-C69),C69))),""),IF(A69&gt;$H$12,"nach DFZR!","vor DFZR!"))))</f>
        <v/>
      </c>
      <c r="J69" s="56"/>
      <c r="K69" s="57">
        <f t="shared" si="0"/>
        <v>0</v>
      </c>
      <c r="L69" s="53"/>
      <c r="M69" s="54">
        <f t="shared" si="3"/>
        <v>0</v>
      </c>
      <c r="N69" s="118">
        <f t="shared" si="2"/>
        <v>0</v>
      </c>
      <c r="P69" s="49"/>
    </row>
    <row r="70" spans="1:16" ht="12.75">
      <c r="A70" s="104"/>
      <c r="B70" s="102"/>
      <c r="C70" s="103"/>
      <c r="D70" s="55"/>
      <c r="E70" s="13"/>
      <c r="F70" s="12"/>
      <c r="G70" s="12"/>
      <c r="H70" s="11"/>
      <c r="I70" s="51" t="str">
        <f>IF(OR(C70="",LEN(E70)&lt;$M$11),"",IF(OR(A70="",B70=""),"",IF(AND(A70&gt;=$M$1,A70&lt;=$H$12),IF(C70&gt;0,IF(SUMIF(A$19:A70,A70,C$19:C70)&gt;M$10,IF(C70&gt;0,IF(SUMIF(A$19:A70,A70,C$19:C70)-C70&gt;M70,"",MIN(ABS(SUMIF(A$19:A70,A70,C$19:C70)-C70-M70),C70)),IF(SUMIF(A$19:A70,A70,C$19:C70)-C70&gt;M70,"",MIN(ABS(SUMIF(A$19:A70,A70,C$19:C70)-C70-M70),C70))),IF(SUMIF(A$19:A69,A70,C$19:C70)&gt;C70,C70,MIN(MAX(ABS(SUMIF(A$19:A69,A70,C$19:C70)-M70),SUMIF(A$19:A69,A70,C$19:C70)-C70),C70))),""),IF(A70&gt;$H$12,"nach DFZR!","vor DFZR!"))))</f>
        <v/>
      </c>
      <c r="J70" s="56"/>
      <c r="K70" s="57">
        <f t="shared" si="0"/>
        <v>0</v>
      </c>
      <c r="L70" s="53"/>
      <c r="M70" s="54">
        <f t="shared" si="3"/>
        <v>0</v>
      </c>
      <c r="N70" s="118">
        <f t="shared" si="2"/>
        <v>0</v>
      </c>
      <c r="P70" s="49"/>
    </row>
    <row r="71" spans="1:16" ht="12.75">
      <c r="A71" s="104"/>
      <c r="B71" s="102"/>
      <c r="C71" s="103"/>
      <c r="D71" s="55"/>
      <c r="E71" s="13"/>
      <c r="F71" s="12"/>
      <c r="G71" s="12"/>
      <c r="H71" s="11"/>
      <c r="I71" s="51" t="str">
        <f>IF(OR(C71="",LEN(E71)&lt;$M$11),"",IF(OR(A71="",B71=""),"",IF(AND(A71&gt;=$M$1,A71&lt;=$H$12),IF(C71&gt;0,IF(SUMIF(A$19:A71,A71,C$19:C71)&gt;M$10,IF(C71&gt;0,IF(SUMIF(A$19:A71,A71,C$19:C71)-C71&gt;M71,"",MIN(ABS(SUMIF(A$19:A71,A71,C$19:C71)-C71-M71),C71)),IF(SUMIF(A$19:A71,A71,C$19:C71)-C71&gt;M71,"",MIN(ABS(SUMIF(A$19:A71,A71,C$19:C71)-C71-M71),C71))),IF(SUMIF(A$19:A70,A71,C$19:C71)&gt;C71,C71,MIN(MAX(ABS(SUMIF(A$19:A70,A71,C$19:C71)-M71),SUMIF(A$19:A70,A71,C$19:C71)-C71),C71))),""),IF(A71&gt;$H$12,"nach DFZR!","vor DFZR!"))))</f>
        <v/>
      </c>
      <c r="J71" s="56"/>
      <c r="K71" s="57">
        <f t="shared" si="0"/>
        <v>0</v>
      </c>
      <c r="L71" s="53"/>
      <c r="M71" s="54">
        <f t="shared" si="3"/>
        <v>0</v>
      </c>
      <c r="N71" s="118">
        <f t="shared" si="2"/>
        <v>0</v>
      </c>
      <c r="P71" s="49"/>
    </row>
    <row r="72" spans="1:16" ht="12.75">
      <c r="A72" s="104"/>
      <c r="B72" s="102"/>
      <c r="C72" s="103"/>
      <c r="D72" s="55"/>
      <c r="E72" s="13"/>
      <c r="F72" s="12"/>
      <c r="G72" s="12"/>
      <c r="H72" s="11"/>
      <c r="I72" s="51" t="str">
        <f>IF(OR(C72="",LEN(E72)&lt;$M$11),"",IF(OR(A72="",B72=""),"",IF(AND(A72&gt;=$M$1,A72&lt;=$H$12),IF(C72&gt;0,IF(SUMIF(A$19:A72,A72,C$19:C72)&gt;M$10,IF(C72&gt;0,IF(SUMIF(A$19:A72,A72,C$19:C72)-C72&gt;M72,"",MIN(ABS(SUMIF(A$19:A72,A72,C$19:C72)-C72-M72),C72)),IF(SUMIF(A$19:A72,A72,C$19:C72)-C72&gt;M72,"",MIN(ABS(SUMIF(A$19:A72,A72,C$19:C72)-C72-M72),C72))),IF(SUMIF(A$19:A71,A72,C$19:C72)&gt;C72,C72,MIN(MAX(ABS(SUMIF(A$19:A71,A72,C$19:C72)-M72),SUMIF(A$19:A71,A72,C$19:C72)-C72),C72))),""),IF(A72&gt;$H$12,"nach DFZR!","vor DFZR!"))))</f>
        <v/>
      </c>
      <c r="J72" s="56"/>
      <c r="K72" s="57">
        <f t="shared" si="0"/>
        <v>0</v>
      </c>
      <c r="L72" s="53"/>
      <c r="M72" s="54">
        <f t="shared" si="3"/>
        <v>0</v>
      </c>
      <c r="N72" s="118">
        <f t="shared" si="2"/>
        <v>0</v>
      </c>
      <c r="P72" s="49"/>
    </row>
    <row r="73" spans="1:16" ht="12.75">
      <c r="A73" s="104"/>
      <c r="B73" s="102"/>
      <c r="C73" s="103"/>
      <c r="D73" s="55"/>
      <c r="E73" s="13"/>
      <c r="F73" s="12"/>
      <c r="G73" s="12"/>
      <c r="H73" s="11"/>
      <c r="I73" s="51" t="str">
        <f>IF(OR(C73="",LEN(E73)&lt;$M$11),"",IF(OR(A73="",B73=""),"",IF(AND(A73&gt;=$M$1,A73&lt;=$H$12),IF(C73&gt;0,IF(SUMIF(A$19:A73,A73,C$19:C73)&gt;M$10,IF(C73&gt;0,IF(SUMIF(A$19:A73,A73,C$19:C73)-C73&gt;M73,"",MIN(ABS(SUMIF(A$19:A73,A73,C$19:C73)-C73-M73),C73)),IF(SUMIF(A$19:A73,A73,C$19:C73)-C73&gt;M73,"",MIN(ABS(SUMIF(A$19:A73,A73,C$19:C73)-C73-M73),C73))),IF(SUMIF(A$19:A72,A73,C$19:C73)&gt;C73,C73,MIN(MAX(ABS(SUMIF(A$19:A72,A73,C$19:C73)-M73),SUMIF(A$19:A72,A73,C$19:C73)-C73),C73))),""),IF(A73&gt;$H$12,"nach DFZR!","vor DFZR!"))))</f>
        <v/>
      </c>
      <c r="J73" s="56"/>
      <c r="K73" s="57">
        <f t="shared" si="0"/>
        <v>0</v>
      </c>
      <c r="L73" s="53"/>
      <c r="M73" s="54">
        <f t="shared" si="3"/>
        <v>0</v>
      </c>
      <c r="N73" s="118">
        <f t="shared" si="2"/>
        <v>0</v>
      </c>
      <c r="P73" s="49"/>
    </row>
    <row r="74" spans="1:16" ht="12.75">
      <c r="A74" s="104"/>
      <c r="B74" s="102"/>
      <c r="C74" s="103"/>
      <c r="D74" s="55"/>
      <c r="E74" s="13"/>
      <c r="F74" s="12"/>
      <c r="G74" s="12"/>
      <c r="H74" s="11"/>
      <c r="I74" s="51" t="str">
        <f>IF(OR(C74="",LEN(E74)&lt;$M$11),"",IF(OR(A74="",B74=""),"",IF(AND(A74&gt;=$M$1,A74&lt;=$H$12),IF(C74&gt;0,IF(SUMIF(A$19:A74,A74,C$19:C74)&gt;M$10,IF(C74&gt;0,IF(SUMIF(A$19:A74,A74,C$19:C74)-C74&gt;M74,"",MIN(ABS(SUMIF(A$19:A74,A74,C$19:C74)-C74-M74),C74)),IF(SUMIF(A$19:A74,A74,C$19:C74)-C74&gt;M74,"",MIN(ABS(SUMIF(A$19:A74,A74,C$19:C74)-C74-M74),C74))),IF(SUMIF(A$19:A73,A74,C$19:C74)&gt;C74,C74,MIN(MAX(ABS(SUMIF(A$19:A73,A74,C$19:C74)-M74),SUMIF(A$19:A73,A74,C$19:C74)-C74),C74))),""),IF(A74&gt;$H$12,"nach DFZR!","vor DFZR!"))))</f>
        <v/>
      </c>
      <c r="J74" s="56"/>
      <c r="K74" s="57">
        <f t="shared" si="0"/>
        <v>0</v>
      </c>
      <c r="L74" s="53"/>
      <c r="M74" s="54">
        <f t="shared" si="3"/>
        <v>0</v>
      </c>
      <c r="N74" s="118">
        <f t="shared" si="2"/>
        <v>0</v>
      </c>
      <c r="P74" s="49"/>
    </row>
    <row r="75" spans="1:16" ht="12.75">
      <c r="A75" s="104"/>
      <c r="B75" s="102"/>
      <c r="C75" s="103"/>
      <c r="D75" s="55"/>
      <c r="E75" s="13"/>
      <c r="F75" s="12"/>
      <c r="G75" s="12"/>
      <c r="H75" s="11"/>
      <c r="I75" s="51" t="str">
        <f>IF(OR(C75="",LEN(E75)&lt;$M$11),"",IF(OR(A75="",B75=""),"",IF(AND(A75&gt;=$M$1,A75&lt;=$H$12),IF(C75&gt;0,IF(SUMIF(A$19:A75,A75,C$19:C75)&gt;M$10,IF(C75&gt;0,IF(SUMIF(A$19:A75,A75,C$19:C75)-C75&gt;M75,"",MIN(ABS(SUMIF(A$19:A75,A75,C$19:C75)-C75-M75),C75)),IF(SUMIF(A$19:A75,A75,C$19:C75)-C75&gt;M75,"",MIN(ABS(SUMIF(A$19:A75,A75,C$19:C75)-C75-M75),C75))),IF(SUMIF(A$19:A74,A75,C$19:C75)&gt;C75,C75,MIN(MAX(ABS(SUMIF(A$19:A74,A75,C$19:C75)-M75),SUMIF(A$19:A74,A75,C$19:C75)-C75),C75))),""),IF(A75&gt;$H$12,"nach DFZR!","vor DFZR!"))))</f>
        <v/>
      </c>
      <c r="J75" s="56"/>
      <c r="K75" s="57">
        <f t="shared" si="0"/>
        <v>0</v>
      </c>
      <c r="L75" s="53"/>
      <c r="M75" s="54">
        <f t="shared" si="3"/>
        <v>0</v>
      </c>
      <c r="N75" s="118">
        <f t="shared" si="2"/>
        <v>0</v>
      </c>
      <c r="P75" s="49"/>
    </row>
    <row r="76" spans="1:16" ht="12.75">
      <c r="A76" s="104"/>
      <c r="B76" s="102"/>
      <c r="C76" s="103"/>
      <c r="D76" s="55"/>
      <c r="E76" s="13"/>
      <c r="F76" s="12"/>
      <c r="G76" s="12"/>
      <c r="H76" s="11"/>
      <c r="I76" s="51" t="str">
        <f>IF(OR(C76="",LEN(E76)&lt;$M$11),"",IF(OR(A76="",B76=""),"",IF(AND(A76&gt;=$M$1,A76&lt;=$H$12),IF(C76&gt;0,IF(SUMIF(A$19:A76,A76,C$19:C76)&gt;M$10,IF(C76&gt;0,IF(SUMIF(A$19:A76,A76,C$19:C76)-C76&gt;M76,"",MIN(ABS(SUMIF(A$19:A76,A76,C$19:C76)-C76-M76),C76)),IF(SUMIF(A$19:A76,A76,C$19:C76)-C76&gt;M76,"",MIN(ABS(SUMIF(A$19:A76,A76,C$19:C76)-C76-M76),C76))),IF(SUMIF(A$19:A75,A76,C$19:C76)&gt;C76,C76,MIN(MAX(ABS(SUMIF(A$19:A75,A76,C$19:C76)-M76),SUMIF(A$19:A75,A76,C$19:C76)-C76),C76))),""),IF(A76&gt;$H$12,"nach DFZR!","vor DFZR!"))))</f>
        <v/>
      </c>
      <c r="J76" s="56"/>
      <c r="K76" s="57">
        <f t="shared" si="0"/>
        <v>0</v>
      </c>
      <c r="L76" s="53"/>
      <c r="M76" s="54">
        <f t="shared" si="3"/>
        <v>0</v>
      </c>
      <c r="N76" s="118">
        <f t="shared" si="2"/>
        <v>0</v>
      </c>
      <c r="P76" s="49"/>
    </row>
    <row r="77" spans="1:16" ht="12.75">
      <c r="A77" s="104"/>
      <c r="B77" s="102"/>
      <c r="C77" s="103"/>
      <c r="D77" s="55"/>
      <c r="E77" s="13"/>
      <c r="F77" s="12"/>
      <c r="G77" s="12"/>
      <c r="H77" s="11"/>
      <c r="I77" s="51" t="str">
        <f>IF(OR(C77="",LEN(E77)&lt;$M$11),"",IF(OR(A77="",B77=""),"",IF(AND(A77&gt;=$M$1,A77&lt;=$H$12),IF(C77&gt;0,IF(SUMIF(A$19:A77,A77,C$19:C77)&gt;M$10,IF(C77&gt;0,IF(SUMIF(A$19:A77,A77,C$19:C77)-C77&gt;M77,"",MIN(ABS(SUMIF(A$19:A77,A77,C$19:C77)-C77-M77),C77)),IF(SUMIF(A$19:A77,A77,C$19:C77)-C77&gt;M77,"",MIN(ABS(SUMIF(A$19:A77,A77,C$19:C77)-C77-M77),C77))),IF(SUMIF(A$19:A76,A77,C$19:C77)&gt;C77,C77,MIN(MAX(ABS(SUMIF(A$19:A76,A77,C$19:C77)-M77),SUMIF(A$19:A76,A77,C$19:C77)-C77),C77))),""),IF(A77&gt;$H$12,"nach DFZR!","vor DFZR!"))))</f>
        <v/>
      </c>
      <c r="J77" s="56"/>
      <c r="K77" s="57">
        <f t="shared" si="0"/>
        <v>0</v>
      </c>
      <c r="L77" s="53"/>
      <c r="M77" s="54">
        <f t="shared" si="3"/>
        <v>0</v>
      </c>
      <c r="N77" s="118">
        <f t="shared" si="2"/>
        <v>0</v>
      </c>
      <c r="P77" s="49"/>
    </row>
    <row r="78" spans="1:16" ht="12.75">
      <c r="A78" s="104"/>
      <c r="B78" s="102"/>
      <c r="C78" s="103"/>
      <c r="D78" s="55"/>
      <c r="E78" s="13"/>
      <c r="F78" s="12"/>
      <c r="G78" s="12"/>
      <c r="H78" s="11"/>
      <c r="I78" s="51" t="str">
        <f>IF(OR(C78="",LEN(E78)&lt;$M$11),"",IF(OR(A78="",B78=""),"",IF(AND(A78&gt;=$M$1,A78&lt;=$H$12),IF(C78&gt;0,IF(SUMIF(A$19:A78,A78,C$19:C78)&gt;M$10,IF(C78&gt;0,IF(SUMIF(A$19:A78,A78,C$19:C78)-C78&gt;M78,"",MIN(ABS(SUMIF(A$19:A78,A78,C$19:C78)-C78-M78),C78)),IF(SUMIF(A$19:A78,A78,C$19:C78)-C78&gt;M78,"",MIN(ABS(SUMIF(A$19:A78,A78,C$19:C78)-C78-M78),C78))),IF(SUMIF(A$19:A77,A78,C$19:C78)&gt;C78,C78,MIN(MAX(ABS(SUMIF(A$19:A77,A78,C$19:C78)-M78),SUMIF(A$19:A77,A78,C$19:C78)-C78),C78))),""),IF(A78&gt;$H$12,"nach DFZR!","vor DFZR!"))))</f>
        <v/>
      </c>
      <c r="J78" s="56"/>
      <c r="K78" s="57">
        <f t="shared" si="0"/>
        <v>0</v>
      </c>
      <c r="L78" s="53"/>
      <c r="M78" s="54">
        <f t="shared" si="3"/>
        <v>0</v>
      </c>
      <c r="N78" s="118">
        <f t="shared" si="2"/>
        <v>0</v>
      </c>
      <c r="P78" s="49"/>
    </row>
    <row r="79" spans="1:16" ht="12.75">
      <c r="A79" s="104"/>
      <c r="B79" s="102"/>
      <c r="C79" s="103"/>
      <c r="D79" s="55"/>
      <c r="E79" s="13"/>
      <c r="F79" s="12"/>
      <c r="G79" s="12"/>
      <c r="H79" s="11"/>
      <c r="I79" s="51" t="str">
        <f>IF(OR(C79="",LEN(E79)&lt;$M$11),"",IF(OR(A79="",B79=""),"",IF(AND(A79&gt;=$M$1,A79&lt;=$H$12),IF(C79&gt;0,IF(SUMIF(A$19:A79,A79,C$19:C79)&gt;M$10,IF(C79&gt;0,IF(SUMIF(A$19:A79,A79,C$19:C79)-C79&gt;M79,"",MIN(ABS(SUMIF(A$19:A79,A79,C$19:C79)-C79-M79),C79)),IF(SUMIF(A$19:A79,A79,C$19:C79)-C79&gt;M79,"",MIN(ABS(SUMIF(A$19:A79,A79,C$19:C79)-C79-M79),C79))),IF(SUMIF(A$19:A78,A79,C$19:C79)&gt;C79,C79,MIN(MAX(ABS(SUMIF(A$19:A78,A79,C$19:C79)-M79),SUMIF(A$19:A78,A79,C$19:C79)-C79),C79))),""),IF(A79&gt;$H$12,"nach DFZR!","vor DFZR!"))))</f>
        <v/>
      </c>
      <c r="J79" s="56"/>
      <c r="K79" s="57">
        <f t="shared" si="0"/>
        <v>0</v>
      </c>
      <c r="L79" s="53"/>
      <c r="M79" s="54">
        <f t="shared" si="3"/>
        <v>0</v>
      </c>
      <c r="N79" s="118">
        <f t="shared" si="2"/>
        <v>0</v>
      </c>
      <c r="P79" s="49"/>
    </row>
    <row r="80" spans="1:16" ht="12.75">
      <c r="A80" s="104"/>
      <c r="B80" s="102"/>
      <c r="C80" s="103"/>
      <c r="D80" s="55"/>
      <c r="E80" s="13"/>
      <c r="F80" s="12"/>
      <c r="G80" s="12"/>
      <c r="H80" s="11"/>
      <c r="I80" s="51" t="str">
        <f>IF(OR(C80="",LEN(E80)&lt;$M$11),"",IF(OR(A80="",B80=""),"",IF(AND(A80&gt;=$M$1,A80&lt;=$H$12),IF(C80&gt;0,IF(SUMIF(A$19:A80,A80,C$19:C80)&gt;M$10,IF(C80&gt;0,IF(SUMIF(A$19:A80,A80,C$19:C80)-C80&gt;M80,"",MIN(ABS(SUMIF(A$19:A80,A80,C$19:C80)-C80-M80),C80)),IF(SUMIF(A$19:A80,A80,C$19:C80)-C80&gt;M80,"",MIN(ABS(SUMIF(A$19:A80,A80,C$19:C80)-C80-M80),C80))),IF(SUMIF(A$19:A79,A80,C$19:C80)&gt;C80,C80,MIN(MAX(ABS(SUMIF(A$19:A79,A80,C$19:C80)-M80),SUMIF(A$19:A79,A80,C$19:C80)-C80),C80))),""),IF(A80&gt;$H$12,"nach DFZR!","vor DFZR!"))))</f>
        <v/>
      </c>
      <c r="J80" s="56"/>
      <c r="K80" s="57">
        <f t="shared" si="0"/>
        <v>0</v>
      </c>
      <c r="L80" s="53"/>
      <c r="M80" s="54">
        <f t="shared" si="3"/>
        <v>0</v>
      </c>
      <c r="N80" s="118">
        <f t="shared" si="2"/>
        <v>0</v>
      </c>
      <c r="P80" s="49"/>
    </row>
    <row r="81" spans="1:16" ht="12.75">
      <c r="A81" s="104"/>
      <c r="B81" s="102"/>
      <c r="C81" s="103"/>
      <c r="D81" s="55"/>
      <c r="E81" s="13"/>
      <c r="F81" s="12"/>
      <c r="G81" s="12"/>
      <c r="H81" s="11"/>
      <c r="I81" s="51" t="str">
        <f>IF(OR(C81="",LEN(E81)&lt;$M$11),"",IF(OR(A81="",B81=""),"",IF(AND(A81&gt;=$M$1,A81&lt;=$H$12),IF(C81&gt;0,IF(SUMIF(A$19:A81,A81,C$19:C81)&gt;M$10,IF(C81&gt;0,IF(SUMIF(A$19:A81,A81,C$19:C81)-C81&gt;M81,"",MIN(ABS(SUMIF(A$19:A81,A81,C$19:C81)-C81-M81),C81)),IF(SUMIF(A$19:A81,A81,C$19:C81)-C81&gt;M81,"",MIN(ABS(SUMIF(A$19:A81,A81,C$19:C81)-C81-M81),C81))),IF(SUMIF(A$19:A80,A81,C$19:C81)&gt;C81,C81,MIN(MAX(ABS(SUMIF(A$19:A80,A81,C$19:C81)-M81),SUMIF(A$19:A80,A81,C$19:C81)-C81),C81))),""),IF(A81&gt;$H$12,"nach DFZR!","vor DFZR!"))))</f>
        <v/>
      </c>
      <c r="J81" s="56"/>
      <c r="K81" s="57">
        <f t="shared" si="0"/>
        <v>0</v>
      </c>
      <c r="L81" s="53"/>
      <c r="M81" s="54">
        <f t="shared" si="3"/>
        <v>0</v>
      </c>
      <c r="N81" s="118">
        <f t="shared" si="2"/>
        <v>0</v>
      </c>
      <c r="P81" s="49"/>
    </row>
    <row r="82" spans="1:16" ht="12.75">
      <c r="A82" s="104"/>
      <c r="B82" s="102"/>
      <c r="C82" s="103"/>
      <c r="D82" s="55"/>
      <c r="E82" s="13"/>
      <c r="F82" s="12"/>
      <c r="G82" s="12"/>
      <c r="H82" s="11"/>
      <c r="I82" s="51" t="str">
        <f>IF(OR(C82="",LEN(E82)&lt;$M$11),"",IF(OR(A82="",B82=""),"",IF(AND(A82&gt;=$M$1,A82&lt;=$H$12),IF(C82&gt;0,IF(SUMIF(A$19:A82,A82,C$19:C82)&gt;M$10,IF(C82&gt;0,IF(SUMIF(A$19:A82,A82,C$19:C82)-C82&gt;M82,"",MIN(ABS(SUMIF(A$19:A82,A82,C$19:C82)-C82-M82),C82)),IF(SUMIF(A$19:A82,A82,C$19:C82)-C82&gt;M82,"",MIN(ABS(SUMIF(A$19:A82,A82,C$19:C82)-C82-M82),C82))),IF(SUMIF(A$19:A81,A82,C$19:C82)&gt;C82,C82,MIN(MAX(ABS(SUMIF(A$19:A81,A82,C$19:C82)-M82),SUMIF(A$19:A81,A82,C$19:C82)-C82),C82))),""),IF(A82&gt;$H$12,"nach DFZR!","vor DFZR!"))))</f>
        <v/>
      </c>
      <c r="J82" s="56"/>
      <c r="K82" s="57">
        <f t="shared" si="0"/>
        <v>0</v>
      </c>
      <c r="L82" s="53"/>
      <c r="M82" s="54">
        <f t="shared" si="3"/>
        <v>0</v>
      </c>
      <c r="N82" s="118">
        <f t="shared" si="2"/>
        <v>0</v>
      </c>
      <c r="P82" s="49"/>
    </row>
    <row r="83" spans="1:16" ht="12.75">
      <c r="A83" s="104"/>
      <c r="B83" s="102"/>
      <c r="C83" s="103"/>
      <c r="D83" s="55"/>
      <c r="E83" s="13"/>
      <c r="F83" s="12"/>
      <c r="G83" s="12"/>
      <c r="H83" s="11"/>
      <c r="I83" s="51" t="str">
        <f>IF(OR(C83="",LEN(E83)&lt;$M$11),"",IF(OR(A83="",B83=""),"",IF(AND(A83&gt;=$M$1,A83&lt;=$H$12),IF(C83&gt;0,IF(SUMIF(A$19:A83,A83,C$19:C83)&gt;M$10,IF(C83&gt;0,IF(SUMIF(A$19:A83,A83,C$19:C83)-C83&gt;M83,"",MIN(ABS(SUMIF(A$19:A83,A83,C$19:C83)-C83-M83),C83)),IF(SUMIF(A$19:A83,A83,C$19:C83)-C83&gt;M83,"",MIN(ABS(SUMIF(A$19:A83,A83,C$19:C83)-C83-M83),C83))),IF(SUMIF(A$19:A82,A83,C$19:C83)&gt;C83,C83,MIN(MAX(ABS(SUMIF(A$19:A82,A83,C$19:C83)-M83),SUMIF(A$19:A82,A83,C$19:C83)-C83),C83))),""),IF(A83&gt;$H$12,"nach DFZR!","vor DFZR!"))))</f>
        <v/>
      </c>
      <c r="J83" s="56"/>
      <c r="K83" s="57">
        <f t="shared" si="0"/>
        <v>0</v>
      </c>
      <c r="L83" s="53"/>
      <c r="M83" s="54">
        <f t="shared" si="3"/>
        <v>0</v>
      </c>
      <c r="N83" s="118">
        <f t="shared" si="2"/>
        <v>0</v>
      </c>
      <c r="P83" s="49"/>
    </row>
    <row r="84" spans="1:16" ht="12.75" customHeight="1" thickBot="1">
      <c r="A84" s="58"/>
      <c r="B84" s="80" t="s">
        <v>14</v>
      </c>
      <c r="C84" s="81">
        <f>SUM(C19:C83)</f>
        <v>0</v>
      </c>
      <c r="D84" s="80"/>
      <c r="E84" s="80"/>
      <c r="F84" s="80"/>
      <c r="G84" s="80"/>
      <c r="H84" s="82"/>
      <c r="I84" s="83">
        <f>SUM(I19:I83)</f>
        <v>0</v>
      </c>
      <c r="J84" s="84">
        <f>SUM(J19:J83)</f>
        <v>0</v>
      </c>
      <c r="K84" s="85">
        <f>SUM(K19:K83)</f>
        <v>0</v>
      </c>
      <c r="L84" s="10" t="s">
        <v>45</v>
      </c>
      <c r="M84" s="49"/>
      <c r="N84" s="49"/>
      <c r="P84" s="49"/>
    </row>
    <row r="85" spans="1:12" ht="14.25" thickTop="1" thickBot="1">
      <c r="A85" s="59"/>
      <c r="B85" s="60"/>
      <c r="C85" s="60"/>
      <c r="D85" s="60"/>
      <c r="E85" s="60"/>
      <c r="F85" s="60"/>
      <c r="G85" s="60"/>
      <c r="H85" s="61"/>
      <c r="I85" s="59"/>
      <c r="J85" s="60"/>
      <c r="K85" s="60"/>
      <c r="L85" s="9"/>
    </row>
    <row r="86" spans="1:11" ht="12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</row>
    <row r="87" spans="1:11" ht="14.25" customHeight="1">
      <c r="A87" s="113" t="s">
        <v>43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</row>
    <row r="88" spans="1:13" ht="14.25" customHeight="1">
      <c r="A88" s="8" t="s">
        <v>15</v>
      </c>
      <c r="B88" s="8"/>
      <c r="C88" s="8"/>
      <c r="D88" s="8"/>
      <c r="E88" s="8"/>
      <c r="F88" s="8"/>
      <c r="G88" s="8"/>
      <c r="H88" s="8"/>
      <c r="I88" s="21"/>
      <c r="J88" s="21"/>
      <c r="K88" s="21"/>
      <c r="M88" s="62"/>
    </row>
    <row r="89" spans="1:13" ht="12.75">
      <c r="A89" s="21"/>
      <c r="B89" s="63"/>
      <c r="C89" s="63"/>
      <c r="D89" s="21"/>
      <c r="E89" s="42"/>
      <c r="F89" s="64"/>
      <c r="G89" s="112" t="str">
        <f>"MitarbeiterIn von Kürzung auf maximal "&amp;$M$7&amp;",00 (seit "&amp;TEXT($M$3,"TT.MM.JJJJ")&amp;") anrechenbare Projektstunden/Tag ausgenommen (Ja/Nein):"</f>
        <v>MitarbeiterIn von Kürzung auf maximal 12,00 (seit 01.09.2018) anrechenbare Projektstunden/Tag ausgenommen (Ja/Nein):</v>
      </c>
      <c r="H89" s="111"/>
      <c r="I89" s="21"/>
      <c r="J89" s="21"/>
      <c r="K89" s="21"/>
      <c r="M89" s="62"/>
    </row>
    <row r="90" spans="1:13" ht="12.75" customHeight="1">
      <c r="A90" s="21"/>
      <c r="B90" s="63"/>
      <c r="C90" s="63"/>
      <c r="D90" s="21"/>
      <c r="E90" s="21"/>
      <c r="F90" s="21"/>
      <c r="G90" s="21"/>
      <c r="H90" s="21"/>
      <c r="I90" s="21"/>
      <c r="J90" s="21"/>
      <c r="K90" s="21"/>
      <c r="M90" s="62"/>
    </row>
    <row r="91" spans="1:13" ht="12.75">
      <c r="A91" s="21"/>
      <c r="B91" s="63"/>
      <c r="C91" s="63"/>
      <c r="D91" s="21"/>
      <c r="E91" s="21"/>
      <c r="F91" s="21"/>
      <c r="G91" s="35" t="s">
        <v>49</v>
      </c>
      <c r="H91" s="128"/>
      <c r="I91" s="21"/>
      <c r="J91" s="21"/>
      <c r="K91" s="21"/>
      <c r="M91" s="33"/>
    </row>
    <row r="92" spans="1:13" ht="12.75">
      <c r="A92" s="21"/>
      <c r="B92" s="63"/>
      <c r="C92" s="63"/>
      <c r="D92" s="21"/>
      <c r="E92" s="21"/>
      <c r="F92" s="21"/>
      <c r="G92" s="143" t="s">
        <v>50</v>
      </c>
      <c r="H92" s="127" t="str">
        <f>IF(H91="Ja","ACHTUNG: In dem Fall sind die entsprechenden Stundenaufzeichnungen zu diesen Projekten gesondert an die SFG zu übermitteln!!","")</f>
        <v/>
      </c>
      <c r="I92" s="21"/>
      <c r="J92" s="21"/>
      <c r="K92" s="21"/>
      <c r="M92" s="33"/>
    </row>
    <row r="93" spans="1:13" ht="12.75">
      <c r="A93" s="114"/>
      <c r="B93" s="63"/>
      <c r="C93" s="63"/>
      <c r="D93" s="21"/>
      <c r="E93" s="21"/>
      <c r="F93" s="21"/>
      <c r="G93" s="21"/>
      <c r="H93" s="21"/>
      <c r="I93" s="21"/>
      <c r="J93" s="21"/>
      <c r="K93" s="21"/>
      <c r="M93" s="33"/>
    </row>
    <row r="94" spans="1:11" ht="12.75">
      <c r="A94" s="65"/>
      <c r="B94" s="65"/>
      <c r="C94" s="65"/>
      <c r="D94" s="65"/>
      <c r="E94" s="65"/>
      <c r="F94" s="65"/>
      <c r="G94" s="65"/>
      <c r="H94" s="65"/>
      <c r="I94" s="21"/>
      <c r="J94" s="21"/>
      <c r="K94" s="21"/>
    </row>
    <row r="95" spans="1:11" ht="12.75">
      <c r="A95" s="65"/>
      <c r="B95" s="65"/>
      <c r="C95" s="65"/>
      <c r="D95" s="65"/>
      <c r="E95" s="65"/>
      <c r="F95" s="65"/>
      <c r="G95" s="65"/>
      <c r="H95" s="65"/>
      <c r="I95" s="21"/>
      <c r="J95" s="21"/>
      <c r="K95" s="21"/>
    </row>
    <row r="96" spans="1:11" ht="12.75">
      <c r="A96" s="65"/>
      <c r="B96" s="65"/>
      <c r="C96" s="65"/>
      <c r="D96" s="65"/>
      <c r="E96" s="65"/>
      <c r="F96" s="65"/>
      <c r="G96" s="65"/>
      <c r="H96" s="65"/>
      <c r="I96" s="21"/>
      <c r="J96" s="21"/>
      <c r="K96" s="21"/>
    </row>
    <row r="97" spans="1:11" ht="12.7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</row>
    <row r="98" spans="1:11" ht="12.7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</row>
    <row r="99" spans="1:11" ht="12.75">
      <c r="A99" s="21"/>
      <c r="B99" s="21"/>
      <c r="C99" s="21"/>
      <c r="D99" s="21"/>
      <c r="E99" s="66"/>
      <c r="F99" s="67"/>
      <c r="G99" s="67"/>
      <c r="H99" s="67"/>
      <c r="I99" s="21"/>
      <c r="J99" s="21"/>
      <c r="K99" s="21"/>
    </row>
    <row r="100" spans="1:12" ht="12.75">
      <c r="A100" s="63" t="str">
        <f>IF(C17="","ACHTUNG: Nicht benötigte Zeilen können nur mittels Verstellen der Zeilenhöhe ausgeblendet werden!!","")</f>
        <v>ACHTUNG: Nicht benötigte Zeilen können nur mittels Verstellen der Zeilenhöhe ausgeblendet werden!!</v>
      </c>
      <c r="B100" s="21"/>
      <c r="C100" s="21"/>
      <c r="D100" s="21"/>
      <c r="E100" s="66"/>
      <c r="F100" s="14" t="s">
        <v>16</v>
      </c>
      <c r="G100" s="14"/>
      <c r="H100" s="14"/>
      <c r="I100" s="68"/>
      <c r="J100" s="68"/>
      <c r="K100" s="68"/>
      <c r="L100" s="68"/>
    </row>
    <row r="101" spans="1:11" ht="12.75">
      <c r="A101" s="21"/>
      <c r="B101" s="21"/>
      <c r="C101" s="21"/>
      <c r="D101" s="21"/>
      <c r="E101" s="67"/>
      <c r="F101" s="21"/>
      <c r="G101" s="21"/>
      <c r="H101" s="21"/>
      <c r="I101" s="21"/>
      <c r="J101" s="21"/>
      <c r="K101" s="21"/>
    </row>
    <row r="102" spans="1:16" ht="12.75">
      <c r="A102" s="69"/>
      <c r="B102" s="69"/>
      <c r="C102" s="69"/>
      <c r="D102" s="69"/>
      <c r="E102" s="96" t="s">
        <v>38</v>
      </c>
      <c r="F102" s="68"/>
      <c r="G102" s="68"/>
      <c r="H102" s="68"/>
      <c r="I102" s="21"/>
      <c r="J102" s="21"/>
      <c r="K102" s="21"/>
      <c r="M102" s="70"/>
      <c r="N102" s="70"/>
      <c r="O102" s="71"/>
      <c r="P102" s="71"/>
    </row>
    <row r="103" spans="1:16" ht="12.75">
      <c r="A103" s="21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O103" s="71"/>
      <c r="P103" s="71"/>
    </row>
    <row r="104" spans="1:16" ht="12.7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O104" s="71"/>
      <c r="P104" s="71"/>
    </row>
    <row r="105" spans="1:16" ht="12.7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O105" s="71"/>
      <c r="P105" s="71"/>
    </row>
  </sheetData>
  <sheetProtection algorithmName="SHA-512" hashValue="HdqI3rEf7AeYzPaPJv4+WVqblisNJkwAyzsaqBiJtubTRHx4054sbXRGmgqcE+Rwm8eAMTGhax/2tuu5yjfruQ==" saltValue="vVWFbBbz7X/2n1ldVZs8Iw==" spinCount="100000" sheet="1" formatRows="0" selectLockedCells="1" sort="0" autoFilter="0"/>
  <autoFilter ref="A18:L85">
    <filterColumn colId="4" showButton="0"/>
    <filterColumn colId="5" showButton="0"/>
    <filterColumn colId="6" showButton="0"/>
  </autoFilter>
  <mergeCells count="76">
    <mergeCell ref="I14:L16"/>
    <mergeCell ref="E23:H23"/>
    <mergeCell ref="A1:H1"/>
    <mergeCell ref="A2:H4"/>
    <mergeCell ref="B9:C9"/>
    <mergeCell ref="F10:H10"/>
    <mergeCell ref="E18:H18"/>
    <mergeCell ref="E19:H19"/>
    <mergeCell ref="E20:H20"/>
    <mergeCell ref="E21:H21"/>
    <mergeCell ref="E22:H22"/>
    <mergeCell ref="F11:H11"/>
    <mergeCell ref="F7:H7"/>
    <mergeCell ref="E35:H35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47:H47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59:H59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71:H71"/>
    <mergeCell ref="E60:H60"/>
    <mergeCell ref="E61:H61"/>
    <mergeCell ref="E62:H62"/>
    <mergeCell ref="E63:H63"/>
    <mergeCell ref="E64:H64"/>
    <mergeCell ref="E65:H65"/>
    <mergeCell ref="E66:H66"/>
    <mergeCell ref="E67:H67"/>
    <mergeCell ref="E68:H68"/>
    <mergeCell ref="E69:H69"/>
    <mergeCell ref="E70:H70"/>
    <mergeCell ref="L84:L85"/>
    <mergeCell ref="A88:H88"/>
    <mergeCell ref="E72:H72"/>
    <mergeCell ref="E73:H73"/>
    <mergeCell ref="E74:H74"/>
    <mergeCell ref="E77:H77"/>
    <mergeCell ref="E78:H78"/>
    <mergeCell ref="E79:H79"/>
    <mergeCell ref="E75:H75"/>
    <mergeCell ref="E76:H76"/>
    <mergeCell ref="F100:H100"/>
    <mergeCell ref="E80:H80"/>
    <mergeCell ref="E81:H81"/>
    <mergeCell ref="E82:H82"/>
    <mergeCell ref="E83:H83"/>
  </mergeCells>
  <conditionalFormatting sqref="A11 A13 A15">
    <cfRule type="expression" priority="45" dxfId="34">
      <formula>B11=""</formula>
    </cfRule>
  </conditionalFormatting>
  <conditionalFormatting sqref="A19:A83">
    <cfRule type="expression" priority="702" dxfId="33">
      <formula>AND(A19&lt;&gt;"",OR(A19&lt;$F$12,A19&gt;$H$12))</formula>
    </cfRule>
    <cfRule type="expression" priority="700" dxfId="32">
      <formula>AND(A19="",OR(B19&lt;&gt;"",C19&lt;&gt;"",E19&lt;&gt;""))</formula>
    </cfRule>
  </conditionalFormatting>
  <conditionalFormatting sqref="B19:B83">
    <cfRule type="expression" priority="709" dxfId="33">
      <formula>IF(B19&lt;&gt;"",LEN(B19)&lt;$M$12,)</formula>
    </cfRule>
    <cfRule type="expression" priority="695" dxfId="32">
      <formula>AND(B19="",OR(A19&lt;&gt;"",C19&lt;&gt;"",E19&lt;&gt;""))</formula>
    </cfRule>
  </conditionalFormatting>
  <conditionalFormatting sqref="C18">
    <cfRule type="expression" priority="29" dxfId="29">
      <formula>$N$18&gt;0</formula>
    </cfRule>
  </conditionalFormatting>
  <conditionalFormatting sqref="A19:A83 C19:C83">
    <cfRule type="expression" priority="708" dxfId="28">
      <formula>AND($I19&lt;&gt;"",$C19&gt;$I19)</formula>
    </cfRule>
  </conditionalFormatting>
  <conditionalFormatting sqref="C19:C83">
    <cfRule type="expression" priority="707" dxfId="33">
      <formula>AND(C19&gt;0,OR(A19="",B19="",#REF!=""))</formula>
    </cfRule>
    <cfRule type="expression" priority="706" dxfId="32">
      <formula>AND(C19="",OR(A19&lt;&gt;"",B19&lt;&gt;"",C19&lt;&gt;""))</formula>
    </cfRule>
  </conditionalFormatting>
  <conditionalFormatting sqref="D19:D83">
    <cfRule type="expression" priority="678" dxfId="32">
      <formula>AND(D19="",OR(#REF!&lt;&gt;"",E19&lt;&gt;""))</formula>
    </cfRule>
  </conditionalFormatting>
  <conditionalFormatting sqref="E10 E12 E14">
    <cfRule type="expression" priority="26" dxfId="24">
      <formula>$F10=""</formula>
    </cfRule>
  </conditionalFormatting>
  <conditionalFormatting sqref="E8:H8 E16:H16 A100:E100">
    <cfRule type="expression" priority="711" dxfId="23">
      <formula>$C$17=""</formula>
    </cfRule>
  </conditionalFormatting>
  <conditionalFormatting sqref="E16:H16">
    <cfRule type="expression" priority="710" dxfId="23">
      <formula>$H$16&lt;&gt;""</formula>
    </cfRule>
  </conditionalFormatting>
  <conditionalFormatting sqref="E19:H83">
    <cfRule type="expression" priority="681" dxfId="23">
      <formula>IF(E19&lt;&gt;"",LEN(E19)&lt;$M$11,)</formula>
    </cfRule>
    <cfRule type="expression" priority="680" dxfId="32">
      <formula>AND(E19="",OR(A19&lt;&gt;"",B19&lt;&gt;"",C19&lt;&gt;""))</formula>
    </cfRule>
  </conditionalFormatting>
  <conditionalFormatting sqref="F11">
    <cfRule type="expression" priority="2" dxfId="23">
      <formula>$F$11&lt;&gt;""</formula>
    </cfRule>
  </conditionalFormatting>
  <conditionalFormatting sqref="F12">
    <cfRule type="cellIs" priority="21" dxfId="32" operator="equal">
      <formula>""</formula>
    </cfRule>
    <cfRule type="cellIs" priority="22" dxfId="23" operator="lessThan">
      <formula>$M$1</formula>
    </cfRule>
  </conditionalFormatting>
  <conditionalFormatting sqref="F14 C17 F17 K17">
    <cfRule type="cellIs" priority="41" dxfId="16" operator="notEqual">
      <formula>""</formula>
    </cfRule>
  </conditionalFormatting>
  <conditionalFormatting sqref="F7:H7">
    <cfRule type="expression" priority="1" dxfId="23">
      <formula>$H$6=""</formula>
    </cfRule>
  </conditionalFormatting>
  <conditionalFormatting sqref="F10:H10">
    <cfRule type="expression" priority="55" dxfId="23">
      <formula>IF(F10&lt;&gt;"",LEN(F10)&lt;$M$12,)</formula>
    </cfRule>
    <cfRule type="cellIs" priority="39" dxfId="32" operator="equal">
      <formula>0</formula>
    </cfRule>
  </conditionalFormatting>
  <conditionalFormatting sqref="H6 B9">
    <cfRule type="cellIs" priority="13" dxfId="32" operator="equal">
      <formula>""</formula>
    </cfRule>
  </conditionalFormatting>
  <conditionalFormatting sqref="H12">
    <cfRule type="expression" priority="17" dxfId="33">
      <formula>$F$12=""</formula>
    </cfRule>
    <cfRule type="cellIs" priority="16" dxfId="33" operator="lessThan">
      <formula>$F$12</formula>
    </cfRule>
    <cfRule type="cellIs" priority="15" dxfId="32" operator="equal">
      <formula>""</formula>
    </cfRule>
  </conditionalFormatting>
  <conditionalFormatting sqref="H14">
    <cfRule type="expression" priority="47" dxfId="23">
      <formula>OR(ISTEXT($H$14),$H$14&gt;$H$12)</formula>
    </cfRule>
  </conditionalFormatting>
  <conditionalFormatting sqref="H89">
    <cfRule type="cellIs" priority="3" dxfId="32" operator="equal">
      <formula>""</formula>
    </cfRule>
  </conditionalFormatting>
  <conditionalFormatting sqref="H89 H91">
    <cfRule type="containsText" priority="34" dxfId="6" operator="containsText" text="ja">
      <formula>NOT(ISERROR(SEARCH("ja",H89)))</formula>
    </cfRule>
  </conditionalFormatting>
  <conditionalFormatting sqref="H91">
    <cfRule type="cellIs" priority="31" dxfId="32" operator="equal">
      <formula>""</formula>
    </cfRule>
  </conditionalFormatting>
  <conditionalFormatting sqref="I19:I83">
    <cfRule type="expression" priority="53" dxfId="4">
      <formula>AND(C19&lt;&gt;"",I19&lt;&gt;"")</formula>
    </cfRule>
    <cfRule type="expression" priority="52" dxfId="3">
      <formula>AND(I19&lt;&gt;"",I19&lt;&gt;C19)</formula>
    </cfRule>
  </conditionalFormatting>
  <conditionalFormatting sqref="J19:J83">
    <cfRule type="expression" priority="712" dxfId="2">
      <formula>AND(J19&lt;&gt;"",OR(K19&gt;M19,AND(K19&gt;#REF!,L19="")))</formula>
    </cfRule>
  </conditionalFormatting>
  <conditionalFormatting sqref="K19:K83">
    <cfRule type="cellIs" priority="35" dxfId="4" operator="greaterThan">
      <formula>0</formula>
    </cfRule>
  </conditionalFormatting>
  <conditionalFormatting sqref="L19:L83">
    <cfRule type="expression" priority="24" dxfId="32">
      <formula>AND($J19&lt;&gt;"",$L19="")</formula>
    </cfRule>
  </conditionalFormatting>
  <dataValidations count="13">
    <dataValidation allowBlank="1" showErrorMessage="1" promptTitle="Hinweis Datumseingabe:" prompt="Geben Sie ein gültiges Datum zwischen Beginn und Ende des Förderungszeitraums ein!" errorTitle="Fehler bei Datumseingabe!" error="Datumseingabe falsch oder außerhalb des zulässigen Wertebereichs!" sqref="H14"/>
    <dataValidation operator="equal" allowBlank="1" showErrorMessage="1" errorTitle="Falsche Eingabe" error="Bitte nur die Nummer (&gt;0) des Workpackages eingeben!" sqref="A91:A92">
      <formula1>0</formula1>
    </dataValidation>
    <dataValidation type="textLength" operator="greaterThanOrEqual" allowBlank="1" showInputMessage="1" showErrorMessage="1" promptTitle="Hinweis zur Eingabe:" prompt="Geben Sie mindestens 3 Buchstaben (z.B. AP1) ein!" errorTitle="Fehlerhafte Eingabe!" error="Eingabe unzureichend oder außerhalb des zulässigen Bereichs!" sqref="D19:D83">
      <formula1>$M$12</formula1>
    </dataValidation>
    <dataValidation type="list" allowBlank="1" showInputMessage="1" showErrorMessage="1" promptTitle="Hinweis zur Eingabe:" prompt="Bitte wählen Sie aus der Liste aus!" errorTitle="Fehlerhafte Eingabe!" error="Nur Einträge aus der Liste zulässig!" sqref="H89 H91">
      <formula1>"Ja,Nein"</formula1>
    </dataValidation>
    <dataValidation type="textLength" operator="greaterThanOrEqual" allowBlank="1" showInputMessage="1" showErrorMessage="1" promptTitle="Hinweis zur Eingabe:" prompt="Geben Sie mindestens 3 Buchstaben ein!" errorTitle="Fehlerhafte Eingabe!" error="Eingabe unzureichend oder außerhalb des zulässigen Bereichs!" sqref="F10:H10">
      <formula1>$M$12</formula1>
    </dataValidation>
    <dataValidation type="date" allowBlank="1" showInputMessage="1" showErrorMessage="1" promptTitle="Hinweis Datumseingabe:" prompt="Geben Sie ein gültiges Datum zwischen 01.01.2022 und 30.06.2027 ein!" errorTitle="Fehler bei Datumseingabe!" error="Datumseingabe falsch oder außerhalb des zulässigen Wertebereichs!" sqref="F12">
      <formula1>$M$1</formula1>
      <formula2>$M$15</formula2>
    </dataValidation>
    <dataValidation type="whole" operator="greaterThanOrEqual" allowBlank="1" showInputMessage="1" showErrorMessage="1" promptTitle="Hinweis zur Eingabe:" prompt="Geben Sie zumindest die letzten 5 Ziffern ein!" errorTitle="Fehlerhafte Eingabe!" error="Eingabe unzureichend oder außerhalb des zulässigen Bereichs!" sqref="B9">
      <formula1>10000</formula1>
    </dataValidation>
    <dataValidation type="date" allowBlank="1" showInputMessage="1" showErrorMessage="1" promptTitle="Hinweis Datumseingabe:" prompt="Geben Sie ein gültiges Datum zwischen 01.01.2022 und 31.12.2025 ein!" errorTitle="Fehler bei Datumseingabe!" error="Datumseingabe falsch oder außerhalb des zulässigen Wertebereichs!" sqref="A19:A83">
      <formula1>$M$1</formula1>
      <formula2>$M$2</formula2>
    </dataValidation>
    <dataValidation type="decimal" allowBlank="1" showInputMessage="1" showErrorMessage="1" promptTitle="Hinweis Stundeneingabe:" prompt="Geben Sie einen positiven Wert bis max. 24,00 ein!" errorTitle="Fehler bei Stundeneingabe!" error="Stundeneingabe falsch oder außerhalb des zulässigen Wertebereichs!" sqref="C19:C83">
      <formula1>0</formula1>
      <formula2>24</formula2>
    </dataValidation>
    <dataValidation type="decimal" allowBlank="1" showInputMessage="1" showErrorMessage="1" promptTitle="Hinweis Betragseingabe:" prompt="Es muss ein negativer Betrag zwischen &quot;0,00&quot; und den max. förderbaren Projektstunden pro Tag eingegeben werden!" errorTitle="Fehler bei Betragseingabe!" error="Betragseingabe falsch oder außerhalb des zulässigen Wertebereichs!" sqref="J19:J83">
      <formula1>MIN(I19*-1,0)</formula1>
      <formula2>MAX(M19-I19,0)</formula2>
    </dataValidation>
    <dataValidation type="textLength" operator="greaterThanOrEqual" allowBlank="1" showInputMessage="1" showErrorMessage="1" promptTitle="Hinweis zur Eingabe:" prompt="Geben Sie mindestens 3 Buchstaben (z.B. K 1.1 oder AP1) ein!" errorTitle="Fehler bei Eingabe!" error="Eingabe unzureichend oder außerhalb des zulässigen Bereichs!" sqref="B19:B83">
      <formula1>$M$12</formula1>
    </dataValidation>
    <dataValidation type="date" allowBlank="1" showInputMessage="1" showErrorMessage="1" promptTitle="Hinweis Datumseingabe:" prompt="Geben Sie ein gültiges Datum zwischen 01.01.2023 und 30.06.2027 ein!_x000a_Bitte übernehmen Sie den Eintrag aus der Zeitleiste in der Rubrik &quot;Status&quot; am Portal!" errorTitle="Fehler bei Datumseingabe!" error="Datumseingabe falsch oder außerhalb des zulässigen Wertebereichs!" sqref="H6">
      <formula1>$M$1</formula1>
      <formula2>$M$15</formula2>
    </dataValidation>
    <dataValidation type="date" allowBlank="1" showInputMessage="1" showErrorMessage="1" promptTitle="Hinweis Datumseingabe:" prompt="Geben Sie ein gültiges Datum nach dem Beginn der Tätigkeiten und bis max. 31.12.2028 ein!" errorTitle="Fehler bei Datumseingabe!" error="Datumseingabe falsch oder außerhalb des zulässigen Wertebereichs!" sqref="H12">
      <formula1>MAX($F$12,$M$1)</formula1>
      <formula2>$M$2</formula2>
    </dataValidation>
  </dataValidations>
  <printOptions horizontalCentered="1"/>
  <pageMargins left="0.511811023622047" right="0.31496062992126" top="0.590551181102362" bottom="0.393700787401575" header="0.31496062992126" footer="0.196850393700787"/>
  <pageSetup orientation="portrait" paperSize="9" scale="56" r:id="rId2"/>
  <headerFooter>
    <oddHeader>&amp;L&amp;A</oddHeader>
    <oddFooter>&amp;L09_VL_12_Personalkosten_Stundenliste_Portalabrechnung_Vorlage - Stundenliste je MitarbeiterIn&amp;RSeite &amp;P von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6">
    <tabColor rgb="FF7030A0"/>
  </sheetPr>
  <dimension ref="A1:G27"/>
  <sheetViews>
    <sheetView showGridLines="0" view="pageBreakPreview" zoomScaleNormal="100" zoomScaleSheetLayoutView="100" workbookViewId="0" topLeftCell="A1">
      <selection pane="topLeft" activeCell="B3" sqref="B3"/>
    </sheetView>
  </sheetViews>
  <sheetFormatPr defaultColWidth="11.4242857142857" defaultRowHeight="14.25"/>
  <cols>
    <col min="1" max="1" width="5.71428571428571" style="87" customWidth="1"/>
    <col min="2" max="16384" width="11.4285714285714" style="87"/>
  </cols>
  <sheetData>
    <row r="1" spans="1:7" ht="14.25">
      <c r="A1" s="86"/>
      <c r="B1" s="86"/>
      <c r="C1" s="86"/>
      <c r="D1" s="86"/>
      <c r="E1" s="86"/>
      <c r="F1" s="86"/>
      <c r="G1" s="86"/>
    </row>
    <row r="2" spans="1:7" ht="14.25">
      <c r="A2" s="86"/>
      <c r="B2" s="88" t="s">
        <v>36</v>
      </c>
      <c r="C2" s="86"/>
      <c r="D2" s="86"/>
      <c r="E2" s="86"/>
      <c r="F2" s="86"/>
      <c r="G2" s="86"/>
    </row>
    <row r="3" spans="1:7" ht="14.25">
      <c r="A3" s="86"/>
      <c r="B3" s="86"/>
      <c r="C3" s="86"/>
      <c r="D3" s="86"/>
      <c r="E3" s="86"/>
      <c r="F3" s="86"/>
      <c r="G3" s="86"/>
    </row>
    <row r="4" spans="1:7" ht="14.25">
      <c r="A4" s="86"/>
      <c r="B4" s="86" t="s">
        <v>28</v>
      </c>
      <c r="C4" s="89"/>
      <c r="D4" s="90" t="s">
        <v>29</v>
      </c>
      <c r="E4" s="86" t="s">
        <v>30</v>
      </c>
      <c r="F4" s="86"/>
      <c r="G4" s="86"/>
    </row>
    <row r="5" spans="1:7" ht="14.25">
      <c r="A5" s="86"/>
      <c r="B5" s="86"/>
      <c r="C5" s="86"/>
      <c r="D5" s="86"/>
      <c r="E5" s="86"/>
      <c r="F5" s="86"/>
      <c r="G5" s="86"/>
    </row>
    <row r="6" spans="1:7" ht="14.25">
      <c r="A6" s="86"/>
      <c r="B6" s="86" t="s">
        <v>28</v>
      </c>
      <c r="C6" s="91"/>
      <c r="D6" s="90" t="s">
        <v>29</v>
      </c>
      <c r="E6" s="86" t="s">
        <v>31</v>
      </c>
      <c r="F6" s="86"/>
      <c r="G6" s="86"/>
    </row>
    <row r="7" spans="1:7" ht="14.25">
      <c r="A7" s="86"/>
      <c r="B7" s="86"/>
      <c r="C7" s="86"/>
      <c r="D7" s="86"/>
      <c r="E7" s="86"/>
      <c r="F7" s="86"/>
      <c r="G7" s="86"/>
    </row>
    <row r="8" spans="1:7" ht="14.25">
      <c r="A8" s="86"/>
      <c r="B8" s="86" t="s">
        <v>28</v>
      </c>
      <c r="C8" s="92"/>
      <c r="D8" s="90" t="s">
        <v>29</v>
      </c>
      <c r="E8" s="86" t="s">
        <v>32</v>
      </c>
      <c r="F8" s="86"/>
      <c r="G8" s="86"/>
    </row>
    <row r="9" spans="1:7" ht="14.25">
      <c r="A9" s="86"/>
      <c r="B9" s="86"/>
      <c r="C9" s="86"/>
      <c r="D9" s="86"/>
      <c r="E9" s="86"/>
      <c r="F9" s="86"/>
      <c r="G9" s="86"/>
    </row>
    <row r="10" spans="1:7" ht="14.25">
      <c r="A10" s="86"/>
      <c r="B10" s="86" t="s">
        <v>28</v>
      </c>
      <c r="C10" s="93"/>
      <c r="D10" s="90" t="s">
        <v>29</v>
      </c>
      <c r="E10" s="86" t="s">
        <v>33</v>
      </c>
      <c r="F10" s="86"/>
      <c r="G10" s="86"/>
    </row>
    <row r="11" spans="1:7" ht="14.25">
      <c r="A11" s="86"/>
      <c r="B11" s="86"/>
      <c r="C11" s="86"/>
      <c r="D11" s="86"/>
      <c r="E11" s="86"/>
      <c r="F11" s="86"/>
      <c r="G11" s="86"/>
    </row>
    <row r="12" spans="1:7" ht="14.25">
      <c r="A12" s="86"/>
      <c r="B12" s="86" t="s">
        <v>28</v>
      </c>
      <c r="C12" s="94"/>
      <c r="D12" s="90" t="s">
        <v>29</v>
      </c>
      <c r="E12" s="86" t="s">
        <v>34</v>
      </c>
      <c r="F12" s="86"/>
      <c r="G12" s="86"/>
    </row>
    <row r="13" spans="1:7" ht="14.25">
      <c r="A13" s="86"/>
      <c r="B13" s="86"/>
      <c r="C13" s="86"/>
      <c r="D13" s="86"/>
      <c r="E13" s="86"/>
      <c r="F13" s="86"/>
      <c r="G13" s="86"/>
    </row>
    <row r="14" spans="1:7" ht="14.25">
      <c r="A14" s="86"/>
      <c r="B14" s="86"/>
      <c r="C14" s="86"/>
      <c r="D14" s="86"/>
      <c r="E14" s="86"/>
      <c r="F14" s="86"/>
      <c r="G14" s="86"/>
    </row>
    <row r="15" spans="1:7" ht="14.25">
      <c r="A15" s="86"/>
      <c r="B15" s="86"/>
      <c r="C15" s="86"/>
      <c r="D15" s="86"/>
      <c r="F15" s="86"/>
      <c r="G15" s="86"/>
    </row>
    <row r="16" spans="1:7" ht="14.25">
      <c r="A16" s="86"/>
      <c r="B16" s="86"/>
      <c r="C16" s="86"/>
      <c r="D16" s="86"/>
      <c r="E16" s="86"/>
      <c r="F16" s="86"/>
      <c r="G16" s="86"/>
    </row>
    <row r="17" spans="1:7" ht="14.25">
      <c r="A17" s="86"/>
      <c r="B17" s="86"/>
      <c r="C17" s="86"/>
      <c r="D17" s="86"/>
      <c r="E17" s="86"/>
      <c r="F17" s="86"/>
      <c r="G17" s="86"/>
    </row>
    <row r="18" spans="1:7" ht="14.25">
      <c r="A18" s="86"/>
      <c r="B18" s="86"/>
      <c r="C18" s="86"/>
      <c r="D18" s="86"/>
      <c r="E18" s="86"/>
      <c r="F18" s="86"/>
      <c r="G18" s="86"/>
    </row>
    <row r="19" spans="1:7" ht="14.25">
      <c r="A19" s="86"/>
      <c r="B19" s="86"/>
      <c r="C19" s="86"/>
      <c r="D19" s="86"/>
      <c r="E19" s="86"/>
      <c r="F19" s="86"/>
      <c r="G19" s="86"/>
    </row>
    <row r="20" spans="1:7" ht="14.25">
      <c r="A20" s="86"/>
      <c r="B20" s="86"/>
      <c r="C20" s="86"/>
      <c r="D20" s="86"/>
      <c r="E20" s="86"/>
      <c r="F20" s="86"/>
      <c r="G20" s="86"/>
    </row>
    <row r="21" spans="1:7" ht="14.25">
      <c r="A21" s="86"/>
      <c r="B21" s="86"/>
      <c r="C21" s="86"/>
      <c r="D21" s="86"/>
      <c r="E21" s="86"/>
      <c r="F21" s="86"/>
      <c r="G21" s="86"/>
    </row>
    <row r="22" spans="1:7" ht="14.25">
      <c r="A22" s="86"/>
      <c r="B22" s="86"/>
      <c r="C22" s="86"/>
      <c r="D22" s="86"/>
      <c r="E22" s="86"/>
      <c r="F22" s="86"/>
      <c r="G22" s="86"/>
    </row>
    <row r="23" spans="1:7" ht="14.25">
      <c r="A23" s="86"/>
      <c r="B23" s="86"/>
      <c r="C23" s="86"/>
      <c r="D23" s="86"/>
      <c r="E23" s="86"/>
      <c r="F23" s="86"/>
      <c r="G23" s="86"/>
    </row>
    <row r="24" spans="1:7" ht="14.25">
      <c r="A24" s="86"/>
      <c r="B24" s="86"/>
      <c r="C24" s="86"/>
      <c r="D24" s="86"/>
      <c r="E24" s="86"/>
      <c r="F24" s="86"/>
      <c r="G24" s="86"/>
    </row>
    <row r="25" spans="1:7" ht="14.25">
      <c r="A25" s="86"/>
      <c r="B25" s="86"/>
      <c r="C25" s="86"/>
      <c r="D25" s="86"/>
      <c r="E25" s="86"/>
      <c r="F25" s="86"/>
      <c r="G25" s="86"/>
    </row>
    <row r="26" spans="1:7" ht="14.25">
      <c r="A26" s="86"/>
      <c r="B26" s="86"/>
      <c r="C26" s="86"/>
      <c r="D26" s="86"/>
      <c r="E26" s="86"/>
      <c r="F26" s="86"/>
      <c r="G26" s="86"/>
    </row>
    <row r="27" spans="1:7" ht="14.25">
      <c r="A27" s="86"/>
      <c r="B27" s="86"/>
      <c r="C27" s="86"/>
      <c r="D27" s="86"/>
      <c r="E27" s="86"/>
      <c r="F27" s="86"/>
      <c r="G27" s="86"/>
    </row>
  </sheetData>
  <sheetProtection password="CF27" sheet="1" selectLockedCells="1" selectUnlockedCells="1"/>
  <pageMargins left="0.708661417322835" right="0.511811023622047" top="0.393700787401575" bottom="0.196850393700787" header="0.31496062992126" footer="0.118110236220472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Stundenliste je MitarbeiterIn</vt:lpstr>
      <vt:lpstr>Farblegende</vt:lpstr>
    </vt:vector>
  </TitlesOfParts>
  <Template/>
  <Manager/>
  <Company>Steirische Wirtschaftsförderungs GmbH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09_VL_012_Personalkosten_Stundenliste_Portalabrechnung_Vorlage</dc:title>
  <dc:subject/>
  <dc:creator>Gratzer Ulf</dc:creator>
  <cp:keywords/>
  <dc:description>Ideen!Reich - Personalkosten bei Portalabrechnung
Start!Klar plus  - Personalkosten bei Portalabrechnung
Top!Job XL - Personalkosten bei Portalabrechnung</dc:description>
  <cp:lastModifiedBy>Pflüger Jörg</cp:lastModifiedBy>
  <cp:lastPrinted>2023-02-13T12:49:10Z</cp:lastPrinted>
  <dcterms:created xsi:type="dcterms:W3CDTF">2017-08-04T07:46:24Z</dcterms:created>
  <dcterms:modified xsi:type="dcterms:W3CDTF">2025-11-06T13:19:34Z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158303</vt:lpwstr>
  </property>
  <property fmtid="{D5CDD505-2E9C-101B-9397-08002B2CF9AE}" pid="3" name="rox_ID">
    <vt:lpwstr>30358</vt:lpwstr>
  </property>
  <property fmtid="{D5CDD505-2E9C-101B-9397-08002B2CF9AE}" pid="4" name="rox_Title">
    <vt:lpwstr>09_VL_012_Personalkosten_Stundenliste_Portalabrechnung_Vorlage</vt:lpwstr>
  </property>
  <property fmtid="{D5CDD505-2E9C-101B-9397-08002B2CF9AE}" pid="5" name="rox_Status">
    <vt:lpwstr>freigegeben</vt:lpwstr>
  </property>
  <property fmtid="{D5CDD505-2E9C-101B-9397-08002B2CF9AE}" pid="6" name="rox_Revision">
    <vt:lpwstr>006/11.2025</vt:lpwstr>
  </property>
  <property fmtid="{D5CDD505-2E9C-101B-9397-08002B2CF9AE}" pid="7" name="rox_Description">
    <vt:lpwstr>Ideen!Reich - Personalkosten bei Portalabrechnung
Start!Klar plus  - Personalkosten bei Portalabrechnung
Top!Job XL - Personalk</vt:lpwstr>
  </property>
  <property fmtid="{D5CDD505-2E9C-101B-9397-08002B2CF9AE}" pid="8" name="rox_Description_2">
    <vt:lpwstr>osten bei Portalabrechnung</vt:lpwstr>
  </property>
  <property fmtid="{D5CDD505-2E9C-101B-9397-08002B2CF9AE}" pid="9" name="rox_DocType">
    <vt:lpwstr>Vorlage (VL)</vt:lpwstr>
  </property>
  <property fmtid="{D5CDD505-2E9C-101B-9397-08002B2CF9AE}" pid="10" name="rox_CreatedBy">
    <vt:lpwstr>04.12.2020</vt:lpwstr>
  </property>
  <property fmtid="{D5CDD505-2E9C-101B-9397-08002B2CF9AE}" pid="11" name="rox_CreatedAt">
    <vt:lpwstr>Steinberger, Stefanie</vt:lpwstr>
  </property>
  <property fmtid="{D5CDD505-2E9C-101B-9397-08002B2CF9AE}" pid="12" name="rox_UpdatedBy">
    <vt:lpwstr>Pflüger, Jörg</vt:lpwstr>
  </property>
  <property fmtid="{D5CDD505-2E9C-101B-9397-08002B2CF9AE}" pid="13" name="rox_UpdatedAt">
    <vt:lpwstr>06.11.2025</vt:lpwstr>
  </property>
  <property fmtid="{D5CDD505-2E9C-101B-9397-08002B2CF9AE}" pid="14" name="rox_DocPath">
    <vt:lpwstr>Dokumente/Prozesslandkarte/09 Förderungsaktionen entwickeln, Unternehmen beraten und Förderungsprojekte bearbeiten/04 Abrechnun</vt:lpwstr>
  </property>
  <property fmtid="{D5CDD505-2E9C-101B-9397-08002B2CF9AE}" pid="15" name="rox_DocPath_2">
    <vt:lpwstr>g von Förderungen/Vorlagen/</vt:lpwstr>
  </property>
  <property fmtid="{D5CDD505-2E9C-101B-9397-08002B2CF9AE}" pid="16" name="rox_ParentDocTitle">
    <vt:lpwstr>Vorlagen</vt:lpwstr>
  </property>
  <property fmtid="{D5CDD505-2E9C-101B-9397-08002B2CF9AE}" pid="17" name="rox_FileName">
    <vt:lpwstr>09_VL_012_Personalkosten_Stundenliste_Portalabrechnung_Vorlage.xlsx</vt:lpwstr>
  </property>
  <property fmtid="{D5CDD505-2E9C-101B-9397-08002B2CF9AE}" pid="18" name="rox_VKSVersion">
    <vt:lpwstr/>
  </property>
  <property fmtid="{D5CDD505-2E9C-101B-9397-08002B2CF9AE}" pid="19" name="rox_RelevantChange">
    <vt:lpwstr>Nein</vt:lpwstr>
  </property>
  <property fmtid="{D5CDD505-2E9C-101B-9397-08002B2CF9AE}" pid="20" name="rox_FreigabedatumVB">
    <vt:lpwstr/>
  </property>
  <property fmtid="{D5CDD505-2E9C-101B-9397-08002B2CF9AE}" pid="21" name="rox_AlternativeGueltigkeit">
    <vt:lpwstr>01.01.2025</vt:lpwstr>
  </property>
  <property fmtid="{D5CDD505-2E9C-101B-9397-08002B2CF9AE}" pid="22" name="rox_Veroeffentlichung">
    <vt:lpwstr>Ja</vt:lpwstr>
  </property>
  <property fmtid="{D5CDD505-2E9C-101B-9397-08002B2CF9AE}" pid="23" name="rox_Versionsinformationen">
    <vt:lpwstr>Prüfungen für gültige Durchführungszeiträume angepasst</vt:lpwstr>
  </property>
  <property fmtid="{D5CDD505-2E9C-101B-9397-08002B2CF9AE}" pid="24" name="rox_Versionsinformationen_2">
    <vt:lpwstr/>
  </property>
  <property fmtid="{D5CDD505-2E9C-101B-9397-08002B2CF9AE}" pid="25" name="rox_Versionsinformationen_3">
    <vt:lpwstr/>
  </property>
  <property fmtid="{D5CDD505-2E9C-101B-9397-08002B2CF9AE}" pid="26" name="rox_Versionsinformationen_4">
    <vt:lpwstr/>
  </property>
  <property fmtid="{D5CDD505-2E9C-101B-9397-08002B2CF9AE}" pid="27" name="rox_Versionsinformationen_5">
    <vt:lpwstr/>
  </property>
  <property fmtid="{D5CDD505-2E9C-101B-9397-08002B2CF9AE}" pid="28" name="rox_Versionsinformationen_6">
    <vt:lpwstr/>
  </property>
  <property fmtid="{D5CDD505-2E9C-101B-9397-08002B2CF9AE}" pid="29" name="rox_Versionsinformationen_7">
    <vt:lpwstr/>
  </property>
  <property fmtid="{D5CDD505-2E9C-101B-9397-08002B2CF9AE}" pid="30" name="rox_Versionsinformationen_8">
    <vt:lpwstr/>
  </property>
  <property fmtid="{D5CDD505-2E9C-101B-9397-08002B2CF9AE}" pid="31" name="rox_Wiedervorlage">
    <vt:lpwstr>11.11.2026</vt:lpwstr>
  </property>
  <property fmtid="{D5CDD505-2E9C-101B-9397-08002B2CF9AE}" pid="32" name="rox_DesignVerant">
    <vt:lpwstr>Steiner, Erich</vt:lpwstr>
  </property>
  <property fmtid="{D5CDD505-2E9C-101B-9397-08002B2CF9AE}" pid="33" name="rox_DesignVerant_SelKey">
    <vt:lpwstr>Steiner, Erich</vt:lpwstr>
  </property>
  <property fmtid="{D5CDD505-2E9C-101B-9397-08002B2CF9AE}" pid="34" name="rox_ErgVerant">
    <vt:lpwstr>Steiner, Erich</vt:lpwstr>
  </property>
  <property fmtid="{D5CDD505-2E9C-101B-9397-08002B2CF9AE}" pid="35" name="rox_ErgVerant_SelKey">
    <vt:lpwstr>Steiner, Erich</vt:lpwstr>
  </property>
  <property fmtid="{D5CDD505-2E9C-101B-9397-08002B2CF9AE}" pid="36" name="rox_Kennung">
    <vt:lpwstr>09_VL_012_Personalkosten_Stundenliste_Portalabrechnung_Vorlage</vt:lpwstr>
  </property>
  <property fmtid="{D5CDD505-2E9C-101B-9397-08002B2CF9AE}" pid="37" name="rox_step_letztepruefung_u">
    <vt:lpwstr>Steiner, Erich</vt:lpwstr>
  </property>
  <property fmtid="{D5CDD505-2E9C-101B-9397-08002B2CF9AE}" pid="38" name="rox_step_letztepruefung_d">
    <vt:lpwstr>11.11.2025</vt:lpwstr>
  </property>
  <property fmtid="{D5CDD505-2E9C-101B-9397-08002B2CF9AE}" pid="39" name="rox_step_vks_d">
    <vt:lpwstr/>
  </property>
  <property fmtid="{D5CDD505-2E9C-101B-9397-08002B2CF9AE}" pid="40" name="rox_step_vks_u">
    <vt:lpwstr/>
  </property>
  <property fmtid="{D5CDD505-2E9C-101B-9397-08002B2CF9AE}" pid="41" name="rox_step_vks">
    <vt:lpwstr>-</vt:lpwstr>
  </property>
  <property fmtid="{D5CDD505-2E9C-101B-9397-08002B2CF9AE}" pid="42" name="rox_step_freigabe_u">
    <vt:lpwstr>Gratzer, Ulf</vt:lpwstr>
  </property>
  <property fmtid="{D5CDD505-2E9C-101B-9397-08002B2CF9AE}" pid="43" name="rox_step_freigabe_d">
    <vt:lpwstr>11.11.2025</vt:lpwstr>
  </property>
  <property fmtid="{D5CDD505-2E9C-101B-9397-08002B2CF9AE}" pid="44" name="rox_RoleV">
    <vt:lpwstr>Steinberger, Stefanie</vt:lpwstr>
  </property>
  <property fmtid="{D5CDD505-2E9C-101B-9397-08002B2CF9AE}" pid="45" name="rox_RoleB">
    <vt:lpwstr>Pflüger, Jörg
Steinberger, Stefanie</vt:lpwstr>
  </property>
  <property fmtid="{D5CDD505-2E9C-101B-9397-08002B2CF9AE}" pid="46" name="rox_RoleP">
    <vt:lpwstr>Steiner, Erich</vt:lpwstr>
  </property>
  <property fmtid="{D5CDD505-2E9C-101B-9397-08002B2CF9AE}" pid="47" name="rox_RoleK">
    <vt:lpwstr/>
  </property>
  <property fmtid="{D5CDD505-2E9C-101B-9397-08002B2CF9AE}" pid="48" name="rox_RoleF">
    <vt:lpwstr>Gratzer, Ulf</vt:lpwstr>
  </property>
  <property fmtid="{D5CDD505-2E9C-101B-9397-08002B2CF9AE}" pid="49" name="rox_RoleE">
    <vt:lpwstr>kein Empfänger</vt:lpwstr>
  </property>
  <property fmtid="{D5CDD505-2E9C-101B-9397-08002B2CF9AE}" pid="50" name="rox_RoleG">
    <vt:lpwstr>GRUPPE: GeFe Förderungsabrechnung
GRUPPE: Website</vt:lpwstr>
  </property>
  <property fmtid="{D5CDD505-2E9C-101B-9397-08002B2CF9AE}" pid="51" name="rox_Meta">
    <vt:lpwstr>33</vt:lpwstr>
  </property>
  <property fmtid="{D5CDD505-2E9C-101B-9397-08002B2CF9AE}" pid="52" name="rox_Meta0">
    <vt:lpwstr>&lt;fields&gt;&lt;Field id="rox_Size" caption="Dateigröße" orderid="2" /&gt;&lt;Field id="rox_ID" caption="ID" orderid="33" /&gt;&lt;Field id="rox_T</vt:lpwstr>
  </property>
  <property fmtid="{D5CDD505-2E9C-101B-9397-08002B2CF9AE}" pid="53" name="rox_Meta1">
    <vt:lpwstr>itle" caption="Titel" orderid="0" /&gt;&lt;Field id="rox_Status" caption="Status" orderid="3" /&gt;&lt;Field id="rox_Revision" caption="Rev</vt:lpwstr>
  </property>
  <property fmtid="{D5CDD505-2E9C-101B-9397-08002B2CF9AE}" pid="54" name="rox_Meta2">
    <vt:lpwstr>ision" orderid="4" /&gt;&lt;Field id="rox_Description" caption="Beschreibung" orderid="10" /&gt;&lt;Field id="rox_Description_2" caption="B</vt:lpwstr>
  </property>
  <property fmtid="{D5CDD505-2E9C-101B-9397-08002B2CF9AE}" pid="55" name="rox_Meta3">
    <vt:lpwstr>eschreibung_2" orderid="34" /&gt;&lt;Field id="rox_DocType" caption="Dokumententyp" orderid="13" /&gt;&lt;Field id="rox_CreatedBy" caption=</vt:lpwstr>
  </property>
  <property fmtid="{D5CDD505-2E9C-101B-9397-08002B2CF9AE}" pid="56" name="rox_Meta4">
    <vt:lpwstr>"Erstellt" orderid="20" /&gt;&lt;Field id="rox_CreatedAt" caption="Erstellt von" orderid="19" /&gt;&lt;Field id="rox_UpdatedBy" caption="Ge</vt:lpwstr>
  </property>
  <property fmtid="{D5CDD505-2E9C-101B-9397-08002B2CF9AE}" pid="57" name="rox_Meta5">
    <vt:lpwstr>ändert von" orderid="22" /&gt;&lt;Field id="rox_UpdatedAt" caption="Geändert" orderid="21" /&gt;&lt;Field id="rox_DocPath" caption="Pfad" o</vt:lpwstr>
  </property>
  <property fmtid="{D5CDD505-2E9C-101B-9397-08002B2CF9AE}" pid="58" name="rox_Meta6">
    <vt:lpwstr>rderid="35" /&gt;&lt;Field id="rox_DocPath_2" caption="Pfad_2" orderid="36" /&gt;&lt;Field id="rox_ParentDocTitle" caption="Ordner" orderid</vt:lpwstr>
  </property>
  <property fmtid="{D5CDD505-2E9C-101B-9397-08002B2CF9AE}" pid="59" name="rox_Meta7">
    <vt:lpwstr>="37" /&gt;&lt;Field id="rox_FileName" caption="Dateiname" orderid="1" /&gt;&lt;Field id="rox_VKSVersion" caption="VKS-Version" orderid="5</vt:lpwstr>
  </property>
  <property fmtid="{D5CDD505-2E9C-101B-9397-08002B2CF9AE}" pid="60" name="rox_Meta8">
    <vt:lpwstr>" /&gt;&lt;Field id="rox_RelevantChange" caption="Systemrelevante Änderung" orderid="6" /&gt;&lt;Field id="rox_FreigabedatumVB" caption="Fr</vt:lpwstr>
  </property>
  <property fmtid="{D5CDD505-2E9C-101B-9397-08002B2CF9AE}" pid="61" name="rox_Meta9">
    <vt:lpwstr>eigabedatum VB" orderid="7" /&gt;&lt;Field id="rox_AlternativeGueltigkeit" caption="Alternatives Gültigkeitsdatum" orderid="8" /&gt;&lt;Fie</vt:lpwstr>
  </property>
  <property fmtid="{D5CDD505-2E9C-101B-9397-08002B2CF9AE}" pid="62" name="rox_Meta10">
    <vt:lpwstr>ld id="rox_Veroeffentlichung" caption="Veröffentlichung auf Website" orderid="9" /&gt;&lt;Field id="rox_Versionsinformationen" captio</vt:lpwstr>
  </property>
  <property fmtid="{D5CDD505-2E9C-101B-9397-08002B2CF9AE}" pid="63" name="rox_Meta11">
    <vt:lpwstr>n="Versionsinformationen" orderid="11" /&gt;&lt;Field id="rox_Versionsinformationen_2" caption="Versionsinformationen_2" orderid="38</vt:lpwstr>
  </property>
  <property fmtid="{D5CDD505-2E9C-101B-9397-08002B2CF9AE}" pid="64" name="rox_Meta12">
    <vt:lpwstr>" /&gt;&lt;Field id="rox_Versionsinformationen_3" caption="Versionsinformationen_3" orderid="39" /&gt;&lt;Field id="rox_Versionsinformation</vt:lpwstr>
  </property>
  <property fmtid="{D5CDD505-2E9C-101B-9397-08002B2CF9AE}" pid="65" name="rox_Meta13">
    <vt:lpwstr>en_4" caption="Versionsinformationen_4" orderid="40" /&gt;&lt;Field id="rox_Versionsinformationen_5" caption="Versionsinformationen_5</vt:lpwstr>
  </property>
  <property fmtid="{D5CDD505-2E9C-101B-9397-08002B2CF9AE}" pid="66" name="rox_Meta14">
    <vt:lpwstr>" orderid="41" /&gt;&lt;Field id="rox_Versionsinformationen_6" caption="Versionsinformationen_6" orderid="42" /&gt;&lt;Field id="rox_Versio</vt:lpwstr>
  </property>
  <property fmtid="{D5CDD505-2E9C-101B-9397-08002B2CF9AE}" pid="67" name="rox_Meta15">
    <vt:lpwstr>nsinformationen_7" caption="Versionsinformationen_7" orderid="43" /&gt;&lt;Field id="rox_Versionsinformationen_8" caption="Versionsin</vt:lpwstr>
  </property>
  <property fmtid="{D5CDD505-2E9C-101B-9397-08002B2CF9AE}" pid="68" name="rox_Meta16">
    <vt:lpwstr>formationen_8" orderid="44" /&gt;&lt;Field id="rox_Wiedervorlage" caption="Wiedervorlage" orderid="14" /&gt;&lt;Field id="rox_DesignVerant</vt:lpwstr>
  </property>
  <property fmtid="{D5CDD505-2E9C-101B-9397-08002B2CF9AE}" pid="69" name="rox_Meta17">
    <vt:lpwstr>" caption="Designverantwortlicher" orderid="15" /&gt;&lt;Field id="rox_DesignVerant_SelKey" caption="Designverantwortlicher (Designve</vt:lpwstr>
  </property>
  <property fmtid="{D5CDD505-2E9C-101B-9397-08002B2CF9AE}" pid="70" name="rox_Meta18">
    <vt:lpwstr>rantwortlicher )" orderid="45" /&gt;&lt;Field id="rox_ErgVerant" caption="Ergebnisverantwortlicher" orderid="16" /&gt;&lt;Field id="rox_Erg</vt:lpwstr>
  </property>
  <property fmtid="{D5CDD505-2E9C-101B-9397-08002B2CF9AE}" pid="71" name="rox_Meta19">
    <vt:lpwstr>Verant_SelKey" caption="Ergebnisverantwortlicher (Ergebnisverantwortlicher)" orderid="46" /&gt;&lt;Field id="rox_Kennung" caption="Ke</vt:lpwstr>
  </property>
  <property fmtid="{D5CDD505-2E9C-101B-9397-08002B2CF9AE}" pid="72" name="rox_Meta20">
    <vt:lpwstr>nnung" orderid="17" /&gt;&lt;Field id="rox_step_letztepruefung_u" caption="1.Freigegeben von" orderid="23" /&gt;&lt;Field id="rox_step_letz</vt:lpwstr>
  </property>
  <property fmtid="{D5CDD505-2E9C-101B-9397-08002B2CF9AE}" pid="73" name="rox_Meta21">
    <vt:lpwstr>tepruefung_d" caption="1.Freigegeben" orderid="24" /&gt;&lt;Field id="rox_step_vks_d" caption="Letzte VKS am" orderid="25" /&gt;&lt;Field i</vt:lpwstr>
  </property>
  <property fmtid="{D5CDD505-2E9C-101B-9397-08002B2CF9AE}" pid="74" name="rox_Meta22">
    <vt:lpwstr>d="rox_step_vks_u" caption="Letzter VKS-Verantwortlicher" orderid="26" /&gt;&lt;Field id="rox_step_vks" caption="VKS-Verantwortliche</vt:lpwstr>
  </property>
  <property fmtid="{D5CDD505-2E9C-101B-9397-08002B2CF9AE}" pid="75" name="rox_Meta23">
    <vt:lpwstr>" type="roleconcat" orderid="27"&gt;-&lt;/Field&gt;&lt;Field id="rox_step_freigabe_u" caption="2.Freigegeben von" orderid="28" /&gt;&lt;Field id=</vt:lpwstr>
  </property>
  <property fmtid="{D5CDD505-2E9C-101B-9397-08002B2CF9AE}" pid="76" name="rox_Meta24">
    <vt:lpwstr>"rox_step_freigabe_d" caption="2.Freigegeben" orderid="29" /&gt;&lt;Field id="rox_RoleV" caption="Rolle: Verantwortlicher" orderid="4</vt:lpwstr>
  </property>
  <property fmtid="{D5CDD505-2E9C-101B-9397-08002B2CF9AE}" pid="77" name="rox_Meta25">
    <vt:lpwstr>7" /&gt;&lt;Field id="rox_RoleB" caption="Rolle: Ersteller (E)" orderid="48" /&gt;&lt;Field id="rox_RoleP" caption="Rolle: 1.Freigeber" ord</vt:lpwstr>
  </property>
  <property fmtid="{D5CDD505-2E9C-101B-9397-08002B2CF9AE}" pid="78" name="rox_Meta26">
    <vt:lpwstr>erid="49" /&gt;&lt;Field id="rox_RoleK" caption="Rolle: VKS-Verantwortlicher" orderid="50" /&gt;&lt;Field id="rox_RoleF" caption="Rolle: 2.</vt:lpwstr>
  </property>
  <property fmtid="{D5CDD505-2E9C-101B-9397-08002B2CF9AE}" pid="79" name="rox_Meta27">
    <vt:lpwstr>Freigeber" orderid="51" /&gt;&lt;Field id="rox_RoleE" caption="Rolle: Empfänger" orderid="52" /&gt;&lt;Field id="rox_RoleG" caption="Rolle</vt:lpwstr>
  </property>
  <property fmtid="{D5CDD505-2E9C-101B-9397-08002B2CF9AE}" pid="80" name="rox_Meta28">
    <vt:lpwstr>: Empfänger (ohne Lesebestätigung)" orderid="53" /&gt;&lt;GlobalFieldHandler url="https://roxtra.sfg.at/roxtra/doc/DownloadGlobalFiel</vt:lpwstr>
  </property>
  <property fmtid="{D5CDD505-2E9C-101B-9397-08002B2CF9AE}" pid="81" name="rox_Meta29">
    <vt:lpwstr>dHandler.ashx?token=eyJhbGciOiJIUzI1NiIsImtpZCI6IjNlMjk3MDA2LTMwMmUtNGI4Ni05MTUxLTc3YWYzOWRhYjg0MyIsInR5cCI6IkpXVCJ9.eyJVc2VySU</vt:lpwstr>
  </property>
  <property fmtid="{D5CDD505-2E9C-101B-9397-08002B2CF9AE}" pid="82" name="rox_Meta30">
    <vt:lpwstr>QiOiItMSIsInN1YiI6IjAwMDAwMDAwLTAwMDAtMDAwMC0wMDAwLTAwMDAwMDAwMDAwMCIsInJlcXVlc3RlZEJ5Q2xpZW50SUQiOiIzZTI5NzAwNi0zMDJlLTRiODYtO</vt:lpwstr>
  </property>
  <property fmtid="{D5CDD505-2E9C-101B-9397-08002B2CF9AE}" pid="83" name="rox_Meta31">
    <vt:lpwstr>TE1MS03N2FmMzlkYWI4NDMiLCJuYmYiOjE3NjI4NDQxNzcsImV4cCI6MTc2Mjg0Nzc3NywiaWF0IjoxNzYyODQ0MTc3LCJpc3MiOiJyb1h0cmEifQ.50atZq7aeNfSv</vt:lpwstr>
  </property>
  <property fmtid="{D5CDD505-2E9C-101B-9397-08002B2CF9AE}" pid="84" name="rox_Meta32">
    <vt:lpwstr>0xDLuBechHi9MKn2zCYDBum8RbLndo" /&gt;&lt;/fields&gt;</vt:lpwstr>
  </property>
</Properties>
</file>