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autoCompressPictures="0"/>
  <mc:AlternateContent xmlns:mc="http://schemas.openxmlformats.org/markup-compatibility/2006">
    <mc:Choice Requires="x15">
      <x15ac:absPath xmlns:x15ac="http://schemas.microsoft.com/office/spreadsheetml/2010/11/ac" url="C:\Users\Zingl\Desktop\MA-Ziel 2019\ABRECHNUNGSDOKUMENTE\Rein!Gewinn\"/>
    </mc:Choice>
  </mc:AlternateContent>
  <bookViews>
    <workbookView xWindow="0" yWindow="0" windowWidth="28800" windowHeight="14100"/>
  </bookViews>
  <sheets>
    <sheet name="Allgemeine Daten" sheetId="47" r:id="rId1"/>
    <sheet name="Personalkosten (Übersicht)" sheetId="50" r:id="rId2"/>
    <sheet name="Stundensatz nach SEK-Methode" sheetId="74" r:id="rId3"/>
    <sheet name="Beiblatt PK je MitarbeiterIn" sheetId="75" r:id="rId4"/>
    <sheet name="F&amp;E-Infrastruktur; Abschreibung" sheetId="72" r:id="rId5"/>
    <sheet name="F&amp;E-Infr.; Maschinen-Std.-Satz" sheetId="79" r:id="rId6"/>
    <sheet name="Sach- bzw. Materialkosten" sheetId="33" r:id="rId7"/>
    <sheet name="Leistungen Dritter" sheetId="78" r:id="rId8"/>
    <sheet name="Farblegende" sheetId="77" r:id="rId9"/>
  </sheets>
  <externalReferences>
    <externalReference r:id="rId10"/>
    <externalReference r:id="rId11"/>
    <externalReference r:id="rId12"/>
    <externalReference r:id="rId13"/>
    <externalReference r:id="rId14"/>
    <externalReference r:id="rId15"/>
  </externalReferences>
  <definedNames>
    <definedName name="_xlnm._FilterDatabase" localSheetId="0" hidden="1">'Allgemeine Daten'!$Q$28:$T$32</definedName>
    <definedName name="_xlnm._FilterDatabase" localSheetId="3" hidden="1">'Beiblatt PK je MitarbeiterIn'!$A$17:$O$82</definedName>
    <definedName name="_xlnm._FilterDatabase" localSheetId="5" hidden="1">'F&amp;E-Infr.; Maschinen-Std.-Satz'!$B$17:$R$120</definedName>
    <definedName name="_xlnm._FilterDatabase" localSheetId="4" hidden="1">'F&amp;E-Infrastruktur; Abschreibung'!$B$17:$S$120</definedName>
    <definedName name="_xlnm._FilterDatabase" localSheetId="7" hidden="1">'Leistungen Dritter'!$B$17:$AB$567</definedName>
    <definedName name="_xlnm._FilterDatabase" localSheetId="1" hidden="1">'Personalkosten (Übersicht)'!$B$17:$V$120</definedName>
    <definedName name="_xlnm._FilterDatabase" localSheetId="6" hidden="1">'Sach- bzw. Materialkosten'!$B$17:$AD$567</definedName>
    <definedName name="_xlnm._FilterDatabase" localSheetId="2" hidden="1">'Stundensatz nach SEK-Methode'!$O$24:$T$36</definedName>
    <definedName name="Dienstnehmer" localSheetId="3">[1]Kostenstellen!$B$3</definedName>
    <definedName name="Dienstnehmer" localSheetId="2">[1]Kostenstellen!$B$3</definedName>
    <definedName name="Dienstnehmer">[2]Kostenstellen!$B$3</definedName>
    <definedName name="_xlnm.Print_Area" localSheetId="0">'Allgemeine Daten'!$A$1:$U$56</definedName>
    <definedName name="_xlnm.Print_Area" localSheetId="3">'Beiblatt PK je MitarbeiterIn'!$A$1:$O$104</definedName>
    <definedName name="_xlnm.Print_Area" localSheetId="5">'F&amp;E-Infr.; Maschinen-Std.-Satz'!$A$1:$R$75</definedName>
    <definedName name="_xlnm.Print_Area" localSheetId="4">'F&amp;E-Infrastruktur; Abschreibung'!$A$1:$S$75</definedName>
    <definedName name="_xlnm.Print_Area" localSheetId="8">Farblegende!$A$1:$L$14</definedName>
    <definedName name="_xlnm.Print_Area" localSheetId="7">'Leistungen Dritter'!$A$1:$AB$59</definedName>
    <definedName name="_xlnm.Print_Area" localSheetId="1">'Personalkosten (Übersicht)'!$A$1:$V$44</definedName>
    <definedName name="_xlnm.Print_Area" localSheetId="6">'Sach- bzw. Materialkosten'!$A$1:$AD$60</definedName>
    <definedName name="_xlnm.Print_Area" localSheetId="2">'Stundensatz nach SEK-Methode'!$A$1:$T$53</definedName>
    <definedName name="_xlnm.Print_Titles" localSheetId="7">'Leistungen Dritter'!$11:$15</definedName>
    <definedName name="_xlnm.Print_Titles" localSheetId="1">'Personalkosten (Übersicht)'!$11:$15</definedName>
    <definedName name="_xlnm.Print_Titles" localSheetId="6">'Sach- bzw. Materialkosten'!$11:$15</definedName>
    <definedName name="Jahr" localSheetId="3">#REF!</definedName>
    <definedName name="Jahr" localSheetId="5">#REF!</definedName>
    <definedName name="Jahr" localSheetId="4">#REF!</definedName>
    <definedName name="Jahr" localSheetId="8">#REF!</definedName>
    <definedName name="Jahr" localSheetId="7">#REF!</definedName>
    <definedName name="Jahr" localSheetId="2">[1]Kostenstellen!$P$1</definedName>
    <definedName name="Jahr">#REF!</definedName>
    <definedName name="kürzel" localSheetId="3">[1]Kostenstellen!$P$3</definedName>
    <definedName name="kürzel" localSheetId="2">[1]Kostenstellen!$P$3</definedName>
    <definedName name="kürzel">[2]Kostenstellen!$P$3</definedName>
    <definedName name="Projekt" localSheetId="3">[1]Kostenstellen!$B$2</definedName>
    <definedName name="Projekt" localSheetId="2">[1]Kostenstellen!$B$2</definedName>
    <definedName name="Projekt">[2]Kostenstellen!$B$2</definedName>
    <definedName name="rox_AlternativeGueltigkeit" localSheetId="3">'[3]Allgemeine Daten'!$Q$8</definedName>
    <definedName name="rox_AlternativeGueltigkeit" localSheetId="7">'Allgemeine Daten'!$O$8</definedName>
    <definedName name="rox_AlternativeGueltigkeit" localSheetId="2">'[3]Allgemeine Daten'!$Q$8</definedName>
    <definedName name="rox_AlternativeGueltigkeit">'Allgemeine Daten'!$O$8</definedName>
    <definedName name="rox_Revision" localSheetId="3">'[4]Allgemeine Daten'!$U$7</definedName>
    <definedName name="rox_Revision" localSheetId="5">'[4]Allgemeine Daten'!$U$7</definedName>
    <definedName name="rox_Revision" localSheetId="4">'[4]Allgemeine Daten'!$U$7</definedName>
    <definedName name="rox_Revision" localSheetId="8">'[5]Prüfbericht allgemein'!$M$1</definedName>
    <definedName name="rox_Revision" localSheetId="7">'Allgemeine Daten'!$N$8</definedName>
    <definedName name="rox_Revision" localSheetId="2">'[4]Allgemeine Daten'!$U$7</definedName>
    <definedName name="rox_Revision">'Allgemeine Daten'!$N$8</definedName>
    <definedName name="rox_Title" localSheetId="3">'[3]Allgemeine Daten'!$E$8</definedName>
    <definedName name="rox_Title" localSheetId="8">'[6]Allgemeine Daten'!$E$8</definedName>
    <definedName name="rox_Title" localSheetId="2">'[3]Allgemeine Daten'!$E$8</definedName>
    <definedName name="rox_Title">'Allgemeine Daten'!$O$9</definedName>
    <definedName name="rox_VKSVersion" localSheetId="8">'[5]Prüfbericht allgemein'!$B$6</definedName>
    <definedName name="rox_VKSVersion">'Allgemeine Daten'!$N$9</definedName>
    <definedName name="Unternehmen" localSheetId="3">[1]Kostenstellen!$B$1</definedName>
    <definedName name="Unternehmen" localSheetId="2">[1]Kostenstellen!$B$1</definedName>
    <definedName name="Unternehmen">[2]Kostenstellen!$B$1</definedName>
  </definedNames>
  <calcPr calcId="162913"/>
</workbook>
</file>

<file path=xl/calcChain.xml><?xml version="1.0" encoding="utf-8"?>
<calcChain xmlns="http://schemas.openxmlformats.org/spreadsheetml/2006/main">
  <c r="AF567" i="78" l="1"/>
  <c r="AE567" i="78"/>
  <c r="AD567" i="78"/>
  <c r="AC567" i="78"/>
  <c r="AA567" i="78"/>
  <c r="AF566" i="78"/>
  <c r="AE566" i="78"/>
  <c r="AD566" i="78"/>
  <c r="AC566" i="78"/>
  <c r="AA566" i="78"/>
  <c r="AF565" i="78"/>
  <c r="AE565" i="78"/>
  <c r="AD565" i="78"/>
  <c r="AC565" i="78"/>
  <c r="AA565" i="78"/>
  <c r="AF564" i="78"/>
  <c r="AE564" i="78"/>
  <c r="AD564" i="78"/>
  <c r="AC564" i="78"/>
  <c r="AA564" i="78"/>
  <c r="AF563" i="78"/>
  <c r="AE563" i="78"/>
  <c r="AD563" i="78"/>
  <c r="AC563" i="78"/>
  <c r="AA563" i="78"/>
  <c r="AF562" i="78"/>
  <c r="AE562" i="78"/>
  <c r="AD562" i="78"/>
  <c r="AC562" i="78"/>
  <c r="AA562" i="78"/>
  <c r="AF561" i="78"/>
  <c r="AE561" i="78"/>
  <c r="AD561" i="78"/>
  <c r="AC561" i="78"/>
  <c r="AA561" i="78"/>
  <c r="AF560" i="78"/>
  <c r="AE560" i="78"/>
  <c r="AD560" i="78"/>
  <c r="AC560" i="78"/>
  <c r="AA560" i="78"/>
  <c r="AF559" i="78"/>
  <c r="AE559" i="78"/>
  <c r="AD559" i="78"/>
  <c r="AC559" i="78"/>
  <c r="AA559" i="78"/>
  <c r="AF558" i="78"/>
  <c r="AE558" i="78"/>
  <c r="AD558" i="78"/>
  <c r="AC558" i="78"/>
  <c r="AA558" i="78"/>
  <c r="AF557" i="78"/>
  <c r="AE557" i="78"/>
  <c r="AD557" i="78"/>
  <c r="AC557" i="78"/>
  <c r="AA557" i="78"/>
  <c r="AF556" i="78"/>
  <c r="AE556" i="78"/>
  <c r="AD556" i="78"/>
  <c r="AC556" i="78"/>
  <c r="AA556" i="78"/>
  <c r="AF555" i="78"/>
  <c r="AE555" i="78"/>
  <c r="AD555" i="78"/>
  <c r="AC555" i="78"/>
  <c r="AA555" i="78"/>
  <c r="AF554" i="78"/>
  <c r="AE554" i="78"/>
  <c r="AD554" i="78"/>
  <c r="AC554" i="78"/>
  <c r="AA554" i="78"/>
  <c r="AF553" i="78"/>
  <c r="AE553" i="78"/>
  <c r="AD553" i="78"/>
  <c r="AC553" i="78"/>
  <c r="AA553" i="78"/>
  <c r="AF552" i="78"/>
  <c r="AE552" i="78"/>
  <c r="AD552" i="78"/>
  <c r="AC552" i="78"/>
  <c r="AA552" i="78"/>
  <c r="AF551" i="78"/>
  <c r="AE551" i="78"/>
  <c r="AD551" i="78"/>
  <c r="AC551" i="78"/>
  <c r="AA551" i="78"/>
  <c r="AF550" i="78"/>
  <c r="AE550" i="78"/>
  <c r="AD550" i="78"/>
  <c r="AC550" i="78"/>
  <c r="AA550" i="78"/>
  <c r="AF549" i="78"/>
  <c r="AE549" i="78"/>
  <c r="AD549" i="78"/>
  <c r="AC549" i="78"/>
  <c r="AA549" i="78"/>
  <c r="AF548" i="78"/>
  <c r="AE548" i="78"/>
  <c r="AD548" i="78"/>
  <c r="AC548" i="78"/>
  <c r="AA548" i="78"/>
  <c r="AF547" i="78"/>
  <c r="AE547" i="78"/>
  <c r="AD547" i="78"/>
  <c r="AC547" i="78"/>
  <c r="AA547" i="78"/>
  <c r="AF546" i="78"/>
  <c r="AE546" i="78"/>
  <c r="AD546" i="78"/>
  <c r="AC546" i="78"/>
  <c r="AA546" i="78"/>
  <c r="AF545" i="78"/>
  <c r="AE545" i="78"/>
  <c r="AD545" i="78"/>
  <c r="AC545" i="78"/>
  <c r="AA545" i="78"/>
  <c r="AF544" i="78"/>
  <c r="AE544" i="78"/>
  <c r="AD544" i="78"/>
  <c r="AC544" i="78"/>
  <c r="AA544" i="78"/>
  <c r="AF543" i="78"/>
  <c r="AE543" i="78"/>
  <c r="AD543" i="78"/>
  <c r="AC543" i="78"/>
  <c r="AA543" i="78"/>
  <c r="AF542" i="78"/>
  <c r="AE542" i="78"/>
  <c r="AD542" i="78"/>
  <c r="AC542" i="78"/>
  <c r="AA542" i="78"/>
  <c r="AF541" i="78"/>
  <c r="AE541" i="78"/>
  <c r="AD541" i="78"/>
  <c r="AC541" i="78"/>
  <c r="AA541" i="78"/>
  <c r="AF540" i="78"/>
  <c r="AE540" i="78"/>
  <c r="AD540" i="78"/>
  <c r="AC540" i="78"/>
  <c r="AA540" i="78"/>
  <c r="AF539" i="78"/>
  <c r="AE539" i="78"/>
  <c r="AD539" i="78"/>
  <c r="AC539" i="78"/>
  <c r="AA539" i="78"/>
  <c r="AF538" i="78"/>
  <c r="AE538" i="78"/>
  <c r="AD538" i="78"/>
  <c r="AC538" i="78"/>
  <c r="AA538" i="78"/>
  <c r="AF537" i="78"/>
  <c r="AE537" i="78"/>
  <c r="AD537" i="78"/>
  <c r="AC537" i="78"/>
  <c r="AA537" i="78"/>
  <c r="AF536" i="78"/>
  <c r="AE536" i="78"/>
  <c r="AD536" i="78"/>
  <c r="AC536" i="78"/>
  <c r="AA536" i="78"/>
  <c r="AF535" i="78"/>
  <c r="AE535" i="78"/>
  <c r="AD535" i="78"/>
  <c r="AC535" i="78"/>
  <c r="AA535" i="78"/>
  <c r="AF534" i="78"/>
  <c r="AE534" i="78"/>
  <c r="AD534" i="78"/>
  <c r="AC534" i="78"/>
  <c r="AA534" i="78"/>
  <c r="AF533" i="78"/>
  <c r="AE533" i="78"/>
  <c r="AD533" i="78"/>
  <c r="AC533" i="78"/>
  <c r="AA533" i="78"/>
  <c r="AF532" i="78"/>
  <c r="AE532" i="78"/>
  <c r="AD532" i="78"/>
  <c r="AC532" i="78"/>
  <c r="AA532" i="78"/>
  <c r="AF531" i="78"/>
  <c r="AE531" i="78"/>
  <c r="AD531" i="78"/>
  <c r="AC531" i="78"/>
  <c r="AA531" i="78"/>
  <c r="AF530" i="78"/>
  <c r="AE530" i="78"/>
  <c r="AD530" i="78"/>
  <c r="AC530" i="78"/>
  <c r="AA530" i="78"/>
  <c r="AF529" i="78"/>
  <c r="AE529" i="78"/>
  <c r="AD529" i="78"/>
  <c r="AC529" i="78"/>
  <c r="AA529" i="78"/>
  <c r="AF528" i="78"/>
  <c r="AE528" i="78"/>
  <c r="AD528" i="78"/>
  <c r="AC528" i="78"/>
  <c r="AA528" i="78"/>
  <c r="AF527" i="78"/>
  <c r="AE527" i="78"/>
  <c r="AD527" i="78"/>
  <c r="AC527" i="78"/>
  <c r="AA527" i="78"/>
  <c r="AF526" i="78"/>
  <c r="AE526" i="78"/>
  <c r="AD526" i="78"/>
  <c r="AC526" i="78"/>
  <c r="AA526" i="78"/>
  <c r="AF525" i="78"/>
  <c r="AE525" i="78"/>
  <c r="AD525" i="78"/>
  <c r="AC525" i="78"/>
  <c r="AA525" i="78"/>
  <c r="AF524" i="78"/>
  <c r="AE524" i="78"/>
  <c r="AD524" i="78"/>
  <c r="AC524" i="78"/>
  <c r="AA524" i="78"/>
  <c r="AF523" i="78"/>
  <c r="AE523" i="78"/>
  <c r="AD523" i="78"/>
  <c r="AC523" i="78"/>
  <c r="AA523" i="78"/>
  <c r="AF522" i="78"/>
  <c r="AE522" i="78"/>
  <c r="AD522" i="78"/>
  <c r="AC522" i="78"/>
  <c r="AA522" i="78"/>
  <c r="AF521" i="78"/>
  <c r="AE521" i="78"/>
  <c r="AD521" i="78"/>
  <c r="AC521" i="78"/>
  <c r="AA521" i="78"/>
  <c r="AF520" i="78"/>
  <c r="AE520" i="78"/>
  <c r="AD520" i="78"/>
  <c r="AC520" i="78"/>
  <c r="AA520" i="78"/>
  <c r="AF519" i="78"/>
  <c r="AE519" i="78"/>
  <c r="AD519" i="78"/>
  <c r="AC519" i="78"/>
  <c r="AA519" i="78"/>
  <c r="AF518" i="78"/>
  <c r="AE518" i="78"/>
  <c r="AD518" i="78"/>
  <c r="AC518" i="78"/>
  <c r="AA518" i="78"/>
  <c r="AF517" i="78"/>
  <c r="AE517" i="78"/>
  <c r="AD517" i="78"/>
  <c r="AC517" i="78"/>
  <c r="AA517" i="78"/>
  <c r="AF516" i="78"/>
  <c r="AE516" i="78"/>
  <c r="AD516" i="78"/>
  <c r="AC516" i="78"/>
  <c r="AA516" i="78"/>
  <c r="AF515" i="78"/>
  <c r="AE515" i="78"/>
  <c r="AD515" i="78"/>
  <c r="AC515" i="78"/>
  <c r="AA515" i="78"/>
  <c r="AF514" i="78"/>
  <c r="AE514" i="78"/>
  <c r="AD514" i="78"/>
  <c r="AC514" i="78"/>
  <c r="AA514" i="78"/>
  <c r="AF513" i="78"/>
  <c r="AE513" i="78"/>
  <c r="AD513" i="78"/>
  <c r="AC513" i="78"/>
  <c r="AA513" i="78"/>
  <c r="AF512" i="78"/>
  <c r="AE512" i="78"/>
  <c r="AD512" i="78"/>
  <c r="AC512" i="78"/>
  <c r="AA512" i="78"/>
  <c r="AF511" i="78"/>
  <c r="AE511" i="78"/>
  <c r="AD511" i="78"/>
  <c r="AC511" i="78"/>
  <c r="AA511" i="78"/>
  <c r="AF510" i="78"/>
  <c r="AE510" i="78"/>
  <c r="AD510" i="78"/>
  <c r="AC510" i="78"/>
  <c r="AA510" i="78"/>
  <c r="AF509" i="78"/>
  <c r="AE509" i="78"/>
  <c r="AD509" i="78"/>
  <c r="AC509" i="78"/>
  <c r="AA509" i="78"/>
  <c r="AF508" i="78"/>
  <c r="AE508" i="78"/>
  <c r="AD508" i="78"/>
  <c r="AC508" i="78"/>
  <c r="AA508" i="78"/>
  <c r="AF507" i="78"/>
  <c r="AE507" i="78"/>
  <c r="AD507" i="78"/>
  <c r="AC507" i="78"/>
  <c r="AA507" i="78"/>
  <c r="AF506" i="78"/>
  <c r="AE506" i="78"/>
  <c r="AD506" i="78"/>
  <c r="AC506" i="78"/>
  <c r="AA506" i="78"/>
  <c r="AF505" i="78"/>
  <c r="AE505" i="78"/>
  <c r="AD505" i="78"/>
  <c r="AC505" i="78"/>
  <c r="AA505" i="78"/>
  <c r="AF504" i="78"/>
  <c r="AE504" i="78"/>
  <c r="AD504" i="78"/>
  <c r="AC504" i="78"/>
  <c r="AA504" i="78"/>
  <c r="AF503" i="78"/>
  <c r="AE503" i="78"/>
  <c r="AD503" i="78"/>
  <c r="AC503" i="78"/>
  <c r="AA503" i="78"/>
  <c r="AF502" i="78"/>
  <c r="AE502" i="78"/>
  <c r="AD502" i="78"/>
  <c r="AC502" i="78"/>
  <c r="AA502" i="78"/>
  <c r="AF501" i="78"/>
  <c r="AE501" i="78"/>
  <c r="AD501" i="78"/>
  <c r="AC501" i="78"/>
  <c r="AA501" i="78"/>
  <c r="AF500" i="78"/>
  <c r="AE500" i="78"/>
  <c r="AD500" i="78"/>
  <c r="AC500" i="78"/>
  <c r="AA500" i="78"/>
  <c r="AF499" i="78"/>
  <c r="AE499" i="78"/>
  <c r="AD499" i="78"/>
  <c r="AC499" i="78"/>
  <c r="AA499" i="78"/>
  <c r="AF498" i="78"/>
  <c r="AE498" i="78"/>
  <c r="AD498" i="78"/>
  <c r="AC498" i="78"/>
  <c r="AA498" i="78"/>
  <c r="AF497" i="78"/>
  <c r="AE497" i="78"/>
  <c r="AD497" i="78"/>
  <c r="AC497" i="78"/>
  <c r="AA497" i="78"/>
  <c r="AF496" i="78"/>
  <c r="AE496" i="78"/>
  <c r="AD496" i="78"/>
  <c r="AC496" i="78"/>
  <c r="AA496" i="78"/>
  <c r="AF495" i="78"/>
  <c r="AE495" i="78"/>
  <c r="AD495" i="78"/>
  <c r="AC495" i="78"/>
  <c r="AA495" i="78"/>
  <c r="AF494" i="78"/>
  <c r="AE494" i="78"/>
  <c r="AD494" i="78"/>
  <c r="AC494" i="78"/>
  <c r="AA494" i="78"/>
  <c r="AF493" i="78"/>
  <c r="AE493" i="78"/>
  <c r="AD493" i="78"/>
  <c r="AC493" i="78"/>
  <c r="AA493" i="78"/>
  <c r="AF492" i="78"/>
  <c r="AE492" i="78"/>
  <c r="AD492" i="78"/>
  <c r="AC492" i="78"/>
  <c r="AA492" i="78"/>
  <c r="AF491" i="78"/>
  <c r="AE491" i="78"/>
  <c r="AD491" i="78"/>
  <c r="AC491" i="78"/>
  <c r="AA491" i="78"/>
  <c r="AF490" i="78"/>
  <c r="AE490" i="78"/>
  <c r="AD490" i="78"/>
  <c r="AC490" i="78"/>
  <c r="AA490" i="78"/>
  <c r="AF489" i="78"/>
  <c r="AE489" i="78"/>
  <c r="AD489" i="78"/>
  <c r="AC489" i="78"/>
  <c r="AA489" i="78"/>
  <c r="AF488" i="78"/>
  <c r="AE488" i="78"/>
  <c r="AD488" i="78"/>
  <c r="AC488" i="78"/>
  <c r="AA488" i="78"/>
  <c r="AF487" i="78"/>
  <c r="AE487" i="78"/>
  <c r="AD487" i="78"/>
  <c r="AC487" i="78"/>
  <c r="AA487" i="78"/>
  <c r="AF486" i="78"/>
  <c r="AE486" i="78"/>
  <c r="AD486" i="78"/>
  <c r="AC486" i="78"/>
  <c r="AA486" i="78"/>
  <c r="AF485" i="78"/>
  <c r="AE485" i="78"/>
  <c r="AD485" i="78"/>
  <c r="AC485" i="78"/>
  <c r="AA485" i="78"/>
  <c r="AF484" i="78"/>
  <c r="AE484" i="78"/>
  <c r="AD484" i="78"/>
  <c r="AC484" i="78"/>
  <c r="AA484" i="78"/>
  <c r="AF483" i="78"/>
  <c r="AE483" i="78"/>
  <c r="AD483" i="78"/>
  <c r="AC483" i="78"/>
  <c r="AA483" i="78"/>
  <c r="AF482" i="78"/>
  <c r="AE482" i="78"/>
  <c r="AD482" i="78"/>
  <c r="AC482" i="78"/>
  <c r="AA482" i="78"/>
  <c r="AF481" i="78"/>
  <c r="AE481" i="78"/>
  <c r="AD481" i="78"/>
  <c r="AC481" i="78"/>
  <c r="AA481" i="78"/>
  <c r="AF480" i="78"/>
  <c r="AE480" i="78"/>
  <c r="AD480" i="78"/>
  <c r="AC480" i="78"/>
  <c r="AA480" i="78"/>
  <c r="AF479" i="78"/>
  <c r="AE479" i="78"/>
  <c r="AD479" i="78"/>
  <c r="AC479" i="78"/>
  <c r="AA479" i="78"/>
  <c r="AF478" i="78"/>
  <c r="AE478" i="78"/>
  <c r="AD478" i="78"/>
  <c r="AC478" i="78"/>
  <c r="AA478" i="78"/>
  <c r="AF477" i="78"/>
  <c r="AE477" i="78"/>
  <c r="AD477" i="78"/>
  <c r="AC477" i="78"/>
  <c r="AA477" i="78"/>
  <c r="AF476" i="78"/>
  <c r="AE476" i="78"/>
  <c r="AD476" i="78"/>
  <c r="AC476" i="78"/>
  <c r="AA476" i="78"/>
  <c r="AF475" i="78"/>
  <c r="AE475" i="78"/>
  <c r="AD475" i="78"/>
  <c r="AC475" i="78"/>
  <c r="AA475" i="78"/>
  <c r="AF474" i="78"/>
  <c r="AE474" i="78"/>
  <c r="AD474" i="78"/>
  <c r="AC474" i="78"/>
  <c r="AA474" i="78"/>
  <c r="AF473" i="78"/>
  <c r="AE473" i="78"/>
  <c r="AD473" i="78"/>
  <c r="AC473" i="78"/>
  <c r="AA473" i="78"/>
  <c r="AF472" i="78"/>
  <c r="AE472" i="78"/>
  <c r="AD472" i="78"/>
  <c r="AC472" i="78"/>
  <c r="AA472" i="78"/>
  <c r="AF471" i="78"/>
  <c r="AE471" i="78"/>
  <c r="AD471" i="78"/>
  <c r="AC471" i="78"/>
  <c r="AA471" i="78"/>
  <c r="AF470" i="78"/>
  <c r="AE470" i="78"/>
  <c r="AD470" i="78"/>
  <c r="AC470" i="78"/>
  <c r="AA470" i="78"/>
  <c r="AF469" i="78"/>
  <c r="AE469" i="78"/>
  <c r="AD469" i="78"/>
  <c r="AC469" i="78"/>
  <c r="AA469" i="78"/>
  <c r="AF468" i="78"/>
  <c r="AE468" i="78"/>
  <c r="AD468" i="78"/>
  <c r="AC468" i="78"/>
  <c r="AA468" i="78"/>
  <c r="AF467" i="78"/>
  <c r="AE467" i="78"/>
  <c r="AD467" i="78"/>
  <c r="AC467" i="78"/>
  <c r="AA467" i="78"/>
  <c r="AF466" i="78"/>
  <c r="AE466" i="78"/>
  <c r="AD466" i="78"/>
  <c r="AC466" i="78"/>
  <c r="AA466" i="78"/>
  <c r="AF465" i="78"/>
  <c r="AE465" i="78"/>
  <c r="AD465" i="78"/>
  <c r="AC465" i="78"/>
  <c r="AA465" i="78"/>
  <c r="AF464" i="78"/>
  <c r="AE464" i="78"/>
  <c r="AD464" i="78"/>
  <c r="AC464" i="78"/>
  <c r="AA464" i="78"/>
  <c r="AF463" i="78"/>
  <c r="AE463" i="78"/>
  <c r="AD463" i="78"/>
  <c r="AC463" i="78"/>
  <c r="AA463" i="78"/>
  <c r="AF462" i="78"/>
  <c r="AE462" i="78"/>
  <c r="AD462" i="78"/>
  <c r="AC462" i="78"/>
  <c r="AA462" i="78"/>
  <c r="AF461" i="78"/>
  <c r="AE461" i="78"/>
  <c r="AD461" i="78"/>
  <c r="AC461" i="78"/>
  <c r="AA461" i="78"/>
  <c r="AF460" i="78"/>
  <c r="AE460" i="78"/>
  <c r="AD460" i="78"/>
  <c r="AC460" i="78"/>
  <c r="AA460" i="78"/>
  <c r="AF459" i="78"/>
  <c r="AE459" i="78"/>
  <c r="AD459" i="78"/>
  <c r="AC459" i="78"/>
  <c r="AA459" i="78"/>
  <c r="AF458" i="78"/>
  <c r="AE458" i="78"/>
  <c r="AD458" i="78"/>
  <c r="AC458" i="78"/>
  <c r="AA458" i="78"/>
  <c r="AF457" i="78"/>
  <c r="AE457" i="78"/>
  <c r="AD457" i="78"/>
  <c r="AC457" i="78"/>
  <c r="AA457" i="78"/>
  <c r="AF456" i="78"/>
  <c r="AE456" i="78"/>
  <c r="AD456" i="78"/>
  <c r="AC456" i="78"/>
  <c r="AA456" i="78"/>
  <c r="AF455" i="78"/>
  <c r="AE455" i="78"/>
  <c r="AD455" i="78"/>
  <c r="AC455" i="78"/>
  <c r="AA455" i="78"/>
  <c r="AF454" i="78"/>
  <c r="AE454" i="78"/>
  <c r="AD454" i="78"/>
  <c r="AC454" i="78"/>
  <c r="AA454" i="78"/>
  <c r="AF453" i="78"/>
  <c r="AE453" i="78"/>
  <c r="AD453" i="78"/>
  <c r="AC453" i="78"/>
  <c r="AA453" i="78"/>
  <c r="AF452" i="78"/>
  <c r="AE452" i="78"/>
  <c r="AD452" i="78"/>
  <c r="AC452" i="78"/>
  <c r="AA452" i="78"/>
  <c r="AF451" i="78"/>
  <c r="AE451" i="78"/>
  <c r="AD451" i="78"/>
  <c r="AC451" i="78"/>
  <c r="AA451" i="78"/>
  <c r="AF450" i="78"/>
  <c r="AE450" i="78"/>
  <c r="AD450" i="78"/>
  <c r="AC450" i="78"/>
  <c r="AA450" i="78"/>
  <c r="AF449" i="78"/>
  <c r="AE449" i="78"/>
  <c r="AD449" i="78"/>
  <c r="AC449" i="78"/>
  <c r="AA449" i="78"/>
  <c r="AF448" i="78"/>
  <c r="AE448" i="78"/>
  <c r="AD448" i="78"/>
  <c r="AC448" i="78"/>
  <c r="AA448" i="78"/>
  <c r="AF447" i="78"/>
  <c r="AE447" i="78"/>
  <c r="AD447" i="78"/>
  <c r="AC447" i="78"/>
  <c r="AA447" i="78"/>
  <c r="AF446" i="78"/>
  <c r="AE446" i="78"/>
  <c r="AD446" i="78"/>
  <c r="AC446" i="78"/>
  <c r="AA446" i="78"/>
  <c r="AF445" i="78"/>
  <c r="AE445" i="78"/>
  <c r="AD445" i="78"/>
  <c r="AC445" i="78"/>
  <c r="AA445" i="78"/>
  <c r="AF444" i="78"/>
  <c r="AE444" i="78"/>
  <c r="AD444" i="78"/>
  <c r="AC444" i="78"/>
  <c r="AA444" i="78"/>
  <c r="AF443" i="78"/>
  <c r="AE443" i="78"/>
  <c r="AD443" i="78"/>
  <c r="AC443" i="78"/>
  <c r="AA443" i="78"/>
  <c r="AF442" i="78"/>
  <c r="AE442" i="78"/>
  <c r="AD442" i="78"/>
  <c r="AC442" i="78"/>
  <c r="AA442" i="78"/>
  <c r="AF441" i="78"/>
  <c r="AE441" i="78"/>
  <c r="AD441" i="78"/>
  <c r="AC441" i="78"/>
  <c r="AA441" i="78"/>
  <c r="AF440" i="78"/>
  <c r="AE440" i="78"/>
  <c r="AD440" i="78"/>
  <c r="AC440" i="78"/>
  <c r="AA440" i="78"/>
  <c r="AF439" i="78"/>
  <c r="AE439" i="78"/>
  <c r="AD439" i="78"/>
  <c r="AC439" i="78"/>
  <c r="AA439" i="78"/>
  <c r="AF438" i="78"/>
  <c r="AE438" i="78"/>
  <c r="AD438" i="78"/>
  <c r="AC438" i="78"/>
  <c r="AA438" i="78"/>
  <c r="AF437" i="78"/>
  <c r="AE437" i="78"/>
  <c r="AD437" i="78"/>
  <c r="AC437" i="78"/>
  <c r="AA437" i="78"/>
  <c r="AF436" i="78"/>
  <c r="AE436" i="78"/>
  <c r="AD436" i="78"/>
  <c r="AC436" i="78"/>
  <c r="AA436" i="78"/>
  <c r="AF435" i="78"/>
  <c r="AE435" i="78"/>
  <c r="AD435" i="78"/>
  <c r="AC435" i="78"/>
  <c r="AA435" i="78"/>
  <c r="AF434" i="78"/>
  <c r="AE434" i="78"/>
  <c r="AD434" i="78"/>
  <c r="AC434" i="78"/>
  <c r="AA434" i="78"/>
  <c r="AF433" i="78"/>
  <c r="AE433" i="78"/>
  <c r="AD433" i="78"/>
  <c r="AC433" i="78"/>
  <c r="AA433" i="78"/>
  <c r="AF432" i="78"/>
  <c r="AE432" i="78"/>
  <c r="AD432" i="78"/>
  <c r="AC432" i="78"/>
  <c r="AA432" i="78"/>
  <c r="AF431" i="78"/>
  <c r="AE431" i="78"/>
  <c r="AD431" i="78"/>
  <c r="AC431" i="78"/>
  <c r="AA431" i="78"/>
  <c r="AF430" i="78"/>
  <c r="AE430" i="78"/>
  <c r="AD430" i="78"/>
  <c r="AC430" i="78"/>
  <c r="AA430" i="78"/>
  <c r="AF429" i="78"/>
  <c r="AE429" i="78"/>
  <c r="AD429" i="78"/>
  <c r="AC429" i="78"/>
  <c r="AA429" i="78"/>
  <c r="AF428" i="78"/>
  <c r="AE428" i="78"/>
  <c r="AD428" i="78"/>
  <c r="AC428" i="78"/>
  <c r="AA428" i="78"/>
  <c r="AF427" i="78"/>
  <c r="AE427" i="78"/>
  <c r="AD427" i="78"/>
  <c r="AC427" i="78"/>
  <c r="AA427" i="78"/>
  <c r="AF426" i="78"/>
  <c r="AE426" i="78"/>
  <c r="AD426" i="78"/>
  <c r="AC426" i="78"/>
  <c r="AA426" i="78"/>
  <c r="AF425" i="78"/>
  <c r="AE425" i="78"/>
  <c r="AD425" i="78"/>
  <c r="AC425" i="78"/>
  <c r="AA425" i="78"/>
  <c r="AF424" i="78"/>
  <c r="AE424" i="78"/>
  <c r="AD424" i="78"/>
  <c r="AC424" i="78"/>
  <c r="AA424" i="78"/>
  <c r="AF423" i="78"/>
  <c r="AE423" i="78"/>
  <c r="AD423" i="78"/>
  <c r="AC423" i="78"/>
  <c r="AA423" i="78"/>
  <c r="AF422" i="78"/>
  <c r="AE422" i="78"/>
  <c r="AD422" i="78"/>
  <c r="AC422" i="78"/>
  <c r="AA422" i="78"/>
  <c r="AF421" i="78"/>
  <c r="AE421" i="78"/>
  <c r="AD421" i="78"/>
  <c r="AC421" i="78"/>
  <c r="AA421" i="78"/>
  <c r="AF420" i="78"/>
  <c r="AE420" i="78"/>
  <c r="AD420" i="78"/>
  <c r="AC420" i="78"/>
  <c r="AA420" i="78"/>
  <c r="AF419" i="78"/>
  <c r="AE419" i="78"/>
  <c r="AD419" i="78"/>
  <c r="AC419" i="78"/>
  <c r="AA419" i="78"/>
  <c r="AF418" i="78"/>
  <c r="AE418" i="78"/>
  <c r="AD418" i="78"/>
  <c r="AC418" i="78"/>
  <c r="AA418" i="78"/>
  <c r="AF417" i="78"/>
  <c r="AE417" i="78"/>
  <c r="AD417" i="78"/>
  <c r="AC417" i="78"/>
  <c r="AA417" i="78"/>
  <c r="AF416" i="78"/>
  <c r="AE416" i="78"/>
  <c r="AD416" i="78"/>
  <c r="AC416" i="78"/>
  <c r="AA416" i="78"/>
  <c r="AF415" i="78"/>
  <c r="AE415" i="78"/>
  <c r="AD415" i="78"/>
  <c r="AC415" i="78"/>
  <c r="AA415" i="78"/>
  <c r="AF414" i="78"/>
  <c r="AE414" i="78"/>
  <c r="AD414" i="78"/>
  <c r="AC414" i="78"/>
  <c r="AA414" i="78"/>
  <c r="AF413" i="78"/>
  <c r="AE413" i="78"/>
  <c r="AD413" i="78"/>
  <c r="AC413" i="78"/>
  <c r="AA413" i="78"/>
  <c r="AF412" i="78"/>
  <c r="AE412" i="78"/>
  <c r="AD412" i="78"/>
  <c r="AC412" i="78"/>
  <c r="AA412" i="78"/>
  <c r="AF411" i="78"/>
  <c r="AE411" i="78"/>
  <c r="AD411" i="78"/>
  <c r="AC411" i="78"/>
  <c r="AA411" i="78"/>
  <c r="AF410" i="78"/>
  <c r="AE410" i="78"/>
  <c r="AD410" i="78"/>
  <c r="AC410" i="78"/>
  <c r="AA410" i="78"/>
  <c r="AF409" i="78"/>
  <c r="AE409" i="78"/>
  <c r="AD409" i="78"/>
  <c r="AC409" i="78"/>
  <c r="AA409" i="78"/>
  <c r="AF408" i="78"/>
  <c r="AE408" i="78"/>
  <c r="AD408" i="78"/>
  <c r="AC408" i="78"/>
  <c r="AA408" i="78"/>
  <c r="AF407" i="78"/>
  <c r="AE407" i="78"/>
  <c r="AD407" i="78"/>
  <c r="AC407" i="78"/>
  <c r="AA407" i="78"/>
  <c r="AF406" i="78"/>
  <c r="AE406" i="78"/>
  <c r="AD406" i="78"/>
  <c r="AC406" i="78"/>
  <c r="AA406" i="78"/>
  <c r="AF405" i="78"/>
  <c r="AE405" i="78"/>
  <c r="AD405" i="78"/>
  <c r="AC405" i="78"/>
  <c r="AA405" i="78"/>
  <c r="AF404" i="78"/>
  <c r="AE404" i="78"/>
  <c r="AD404" i="78"/>
  <c r="AC404" i="78"/>
  <c r="AA404" i="78"/>
  <c r="AF403" i="78"/>
  <c r="AE403" i="78"/>
  <c r="AD403" i="78"/>
  <c r="AC403" i="78"/>
  <c r="AA403" i="78"/>
  <c r="AF402" i="78"/>
  <c r="AE402" i="78"/>
  <c r="AD402" i="78"/>
  <c r="AC402" i="78"/>
  <c r="AA402" i="78"/>
  <c r="AF401" i="78"/>
  <c r="AE401" i="78"/>
  <c r="AD401" i="78"/>
  <c r="AC401" i="78"/>
  <c r="AA401" i="78"/>
  <c r="AF400" i="78"/>
  <c r="AE400" i="78"/>
  <c r="AD400" i="78"/>
  <c r="AC400" i="78"/>
  <c r="AA400" i="78"/>
  <c r="AF399" i="78"/>
  <c r="AE399" i="78"/>
  <c r="AD399" i="78"/>
  <c r="AC399" i="78"/>
  <c r="AA399" i="78"/>
  <c r="AF398" i="78"/>
  <c r="AE398" i="78"/>
  <c r="AD398" i="78"/>
  <c r="AC398" i="78"/>
  <c r="AA398" i="78"/>
  <c r="AF397" i="78"/>
  <c r="AE397" i="78"/>
  <c r="AD397" i="78"/>
  <c r="AC397" i="78"/>
  <c r="AA397" i="78"/>
  <c r="AF396" i="78"/>
  <c r="AE396" i="78"/>
  <c r="AD396" i="78"/>
  <c r="AC396" i="78"/>
  <c r="AA396" i="78"/>
  <c r="AF395" i="78"/>
  <c r="AE395" i="78"/>
  <c r="AD395" i="78"/>
  <c r="AC395" i="78"/>
  <c r="AA395" i="78"/>
  <c r="AF394" i="78"/>
  <c r="AE394" i="78"/>
  <c r="AD394" i="78"/>
  <c r="AC394" i="78"/>
  <c r="AA394" i="78"/>
  <c r="AF393" i="78"/>
  <c r="AE393" i="78"/>
  <c r="AD393" i="78"/>
  <c r="AC393" i="78"/>
  <c r="AA393" i="78"/>
  <c r="AF392" i="78"/>
  <c r="AE392" i="78"/>
  <c r="AD392" i="78"/>
  <c r="AC392" i="78"/>
  <c r="AA392" i="78"/>
  <c r="AF391" i="78"/>
  <c r="AE391" i="78"/>
  <c r="AD391" i="78"/>
  <c r="AC391" i="78"/>
  <c r="AA391" i="78"/>
  <c r="AF390" i="78"/>
  <c r="AE390" i="78"/>
  <c r="AD390" i="78"/>
  <c r="AC390" i="78"/>
  <c r="AA390" i="78"/>
  <c r="AF389" i="78"/>
  <c r="AE389" i="78"/>
  <c r="AD389" i="78"/>
  <c r="AC389" i="78"/>
  <c r="AA389" i="78"/>
  <c r="AF388" i="78"/>
  <c r="AE388" i="78"/>
  <c r="AD388" i="78"/>
  <c r="AC388" i="78"/>
  <c r="AA388" i="78"/>
  <c r="AF387" i="78"/>
  <c r="AE387" i="78"/>
  <c r="AD387" i="78"/>
  <c r="AC387" i="78"/>
  <c r="AA387" i="78"/>
  <c r="AF386" i="78"/>
  <c r="AE386" i="78"/>
  <c r="AD386" i="78"/>
  <c r="AC386" i="78"/>
  <c r="AA386" i="78"/>
  <c r="AF385" i="78"/>
  <c r="AE385" i="78"/>
  <c r="AD385" i="78"/>
  <c r="AC385" i="78"/>
  <c r="AA385" i="78"/>
  <c r="AF384" i="78"/>
  <c r="AE384" i="78"/>
  <c r="AD384" i="78"/>
  <c r="AC384" i="78"/>
  <c r="AA384" i="78"/>
  <c r="AF383" i="78"/>
  <c r="AE383" i="78"/>
  <c r="AD383" i="78"/>
  <c r="AC383" i="78"/>
  <c r="AA383" i="78"/>
  <c r="AF382" i="78"/>
  <c r="AE382" i="78"/>
  <c r="AD382" i="78"/>
  <c r="AC382" i="78"/>
  <c r="AA382" i="78"/>
  <c r="AF381" i="78"/>
  <c r="AE381" i="78"/>
  <c r="AD381" i="78"/>
  <c r="AC381" i="78"/>
  <c r="AA381" i="78"/>
  <c r="AF380" i="78"/>
  <c r="AE380" i="78"/>
  <c r="AD380" i="78"/>
  <c r="AC380" i="78"/>
  <c r="AA380" i="78"/>
  <c r="AF379" i="78"/>
  <c r="AE379" i="78"/>
  <c r="AD379" i="78"/>
  <c r="AC379" i="78"/>
  <c r="AA379" i="78"/>
  <c r="AF378" i="78"/>
  <c r="AE378" i="78"/>
  <c r="AD378" i="78"/>
  <c r="AC378" i="78"/>
  <c r="AA378" i="78"/>
  <c r="AF377" i="78"/>
  <c r="AE377" i="78"/>
  <c r="AD377" i="78"/>
  <c r="AC377" i="78"/>
  <c r="AA377" i="78"/>
  <c r="AF376" i="78"/>
  <c r="AE376" i="78"/>
  <c r="AD376" i="78"/>
  <c r="AC376" i="78"/>
  <c r="AA376" i="78"/>
  <c r="AF375" i="78"/>
  <c r="AE375" i="78"/>
  <c r="AD375" i="78"/>
  <c r="AC375" i="78"/>
  <c r="AA375" i="78"/>
  <c r="AF374" i="78"/>
  <c r="AE374" i="78"/>
  <c r="AD374" i="78"/>
  <c r="AC374" i="78"/>
  <c r="AA374" i="78"/>
  <c r="AF373" i="78"/>
  <c r="AE373" i="78"/>
  <c r="AD373" i="78"/>
  <c r="AC373" i="78"/>
  <c r="AA373" i="78"/>
  <c r="AF372" i="78"/>
  <c r="AE372" i="78"/>
  <c r="AD372" i="78"/>
  <c r="AC372" i="78"/>
  <c r="AA372" i="78"/>
  <c r="AF371" i="78"/>
  <c r="AE371" i="78"/>
  <c r="AD371" i="78"/>
  <c r="AC371" i="78"/>
  <c r="AA371" i="78"/>
  <c r="AF370" i="78"/>
  <c r="AE370" i="78"/>
  <c r="AD370" i="78"/>
  <c r="AC370" i="78"/>
  <c r="AA370" i="78"/>
  <c r="AF369" i="78"/>
  <c r="AE369" i="78"/>
  <c r="AD369" i="78"/>
  <c r="AC369" i="78"/>
  <c r="AA369" i="78"/>
  <c r="AF368" i="78"/>
  <c r="AE368" i="78"/>
  <c r="AD368" i="78"/>
  <c r="AC368" i="78"/>
  <c r="AA368" i="78"/>
  <c r="AF367" i="78"/>
  <c r="AE367" i="78"/>
  <c r="AD367" i="78"/>
  <c r="AC367" i="78"/>
  <c r="AA367" i="78"/>
  <c r="AF366" i="78"/>
  <c r="AE366" i="78"/>
  <c r="AD366" i="78"/>
  <c r="AC366" i="78"/>
  <c r="AA366" i="78"/>
  <c r="AF365" i="78"/>
  <c r="AE365" i="78"/>
  <c r="AD365" i="78"/>
  <c r="AC365" i="78"/>
  <c r="AA365" i="78"/>
  <c r="AF364" i="78"/>
  <c r="AE364" i="78"/>
  <c r="AD364" i="78"/>
  <c r="AC364" i="78"/>
  <c r="AA364" i="78"/>
  <c r="AF363" i="78"/>
  <c r="AE363" i="78"/>
  <c r="AD363" i="78"/>
  <c r="AC363" i="78"/>
  <c r="AA363" i="78"/>
  <c r="AF362" i="78"/>
  <c r="AE362" i="78"/>
  <c r="AD362" i="78"/>
  <c r="AC362" i="78"/>
  <c r="AA362" i="78"/>
  <c r="AF361" i="78"/>
  <c r="AE361" i="78"/>
  <c r="AD361" i="78"/>
  <c r="AC361" i="78"/>
  <c r="AA361" i="78"/>
  <c r="AF360" i="78"/>
  <c r="AE360" i="78"/>
  <c r="AD360" i="78"/>
  <c r="AC360" i="78"/>
  <c r="AA360" i="78"/>
  <c r="AF359" i="78"/>
  <c r="AE359" i="78"/>
  <c r="AD359" i="78"/>
  <c r="AC359" i="78"/>
  <c r="AA359" i="78"/>
  <c r="AF358" i="78"/>
  <c r="AE358" i="78"/>
  <c r="AD358" i="78"/>
  <c r="AC358" i="78"/>
  <c r="AA358" i="78"/>
  <c r="AF357" i="78"/>
  <c r="AE357" i="78"/>
  <c r="AD357" i="78"/>
  <c r="AC357" i="78"/>
  <c r="AA357" i="78"/>
  <c r="AF356" i="78"/>
  <c r="AE356" i="78"/>
  <c r="AD356" i="78"/>
  <c r="AC356" i="78"/>
  <c r="AA356" i="78"/>
  <c r="AF355" i="78"/>
  <c r="AE355" i="78"/>
  <c r="AD355" i="78"/>
  <c r="AC355" i="78"/>
  <c r="AA355" i="78"/>
  <c r="AF354" i="78"/>
  <c r="AE354" i="78"/>
  <c r="AD354" i="78"/>
  <c r="AC354" i="78"/>
  <c r="AA354" i="78"/>
  <c r="AF353" i="78"/>
  <c r="AE353" i="78"/>
  <c r="AD353" i="78"/>
  <c r="AC353" i="78"/>
  <c r="AA353" i="78"/>
  <c r="AF352" i="78"/>
  <c r="AE352" i="78"/>
  <c r="AD352" i="78"/>
  <c r="AC352" i="78"/>
  <c r="AA352" i="78"/>
  <c r="AF351" i="78"/>
  <c r="AE351" i="78"/>
  <c r="AD351" i="78"/>
  <c r="AC351" i="78"/>
  <c r="AA351" i="78"/>
  <c r="AF350" i="78"/>
  <c r="AE350" i="78"/>
  <c r="AD350" i="78"/>
  <c r="AC350" i="78"/>
  <c r="AA350" i="78"/>
  <c r="AF349" i="78"/>
  <c r="AE349" i="78"/>
  <c r="AD349" i="78"/>
  <c r="AC349" i="78"/>
  <c r="AA349" i="78"/>
  <c r="AF348" i="78"/>
  <c r="AE348" i="78"/>
  <c r="AD348" i="78"/>
  <c r="AC348" i="78"/>
  <c r="AA348" i="78"/>
  <c r="AF347" i="78"/>
  <c r="AE347" i="78"/>
  <c r="AD347" i="78"/>
  <c r="AC347" i="78"/>
  <c r="AA347" i="78"/>
  <c r="AF346" i="78"/>
  <c r="AE346" i="78"/>
  <c r="AD346" i="78"/>
  <c r="AC346" i="78"/>
  <c r="AA346" i="78"/>
  <c r="AF345" i="78"/>
  <c r="AE345" i="78"/>
  <c r="AD345" i="78"/>
  <c r="AC345" i="78"/>
  <c r="AA345" i="78"/>
  <c r="AF344" i="78"/>
  <c r="AE344" i="78"/>
  <c r="AD344" i="78"/>
  <c r="AC344" i="78"/>
  <c r="AA344" i="78"/>
  <c r="AF343" i="78"/>
  <c r="AE343" i="78"/>
  <c r="AD343" i="78"/>
  <c r="AC343" i="78"/>
  <c r="AA343" i="78"/>
  <c r="AF342" i="78"/>
  <c r="AE342" i="78"/>
  <c r="AD342" i="78"/>
  <c r="AC342" i="78"/>
  <c r="AA342" i="78"/>
  <c r="AF341" i="78"/>
  <c r="AE341" i="78"/>
  <c r="AD341" i="78"/>
  <c r="AC341" i="78"/>
  <c r="AA341" i="78"/>
  <c r="AF340" i="78"/>
  <c r="AE340" i="78"/>
  <c r="AD340" i="78"/>
  <c r="AC340" i="78"/>
  <c r="AA340" i="78"/>
  <c r="AF339" i="78"/>
  <c r="AE339" i="78"/>
  <c r="AD339" i="78"/>
  <c r="AC339" i="78"/>
  <c r="AA339" i="78"/>
  <c r="AF338" i="78"/>
  <c r="AE338" i="78"/>
  <c r="AD338" i="78"/>
  <c r="AC338" i="78"/>
  <c r="AA338" i="78"/>
  <c r="AF337" i="78"/>
  <c r="AE337" i="78"/>
  <c r="AD337" i="78"/>
  <c r="AC337" i="78"/>
  <c r="AA337" i="78"/>
  <c r="AF336" i="78"/>
  <c r="AE336" i="78"/>
  <c r="AD336" i="78"/>
  <c r="AC336" i="78"/>
  <c r="AA336" i="78"/>
  <c r="AF335" i="78"/>
  <c r="AE335" i="78"/>
  <c r="AD335" i="78"/>
  <c r="AC335" i="78"/>
  <c r="AA335" i="78"/>
  <c r="AF334" i="78"/>
  <c r="AE334" i="78"/>
  <c r="AD334" i="78"/>
  <c r="AC334" i="78"/>
  <c r="AA334" i="78"/>
  <c r="AF333" i="78"/>
  <c r="AE333" i="78"/>
  <c r="AD333" i="78"/>
  <c r="AC333" i="78"/>
  <c r="AA333" i="78"/>
  <c r="AF332" i="78"/>
  <c r="AE332" i="78"/>
  <c r="AD332" i="78"/>
  <c r="AC332" i="78"/>
  <c r="AA332" i="78"/>
  <c r="AF331" i="78"/>
  <c r="AE331" i="78"/>
  <c r="AD331" i="78"/>
  <c r="AC331" i="78"/>
  <c r="AA331" i="78"/>
  <c r="AF330" i="78"/>
  <c r="AE330" i="78"/>
  <c r="AD330" i="78"/>
  <c r="AC330" i="78"/>
  <c r="AA330" i="78"/>
  <c r="AF329" i="78"/>
  <c r="AE329" i="78"/>
  <c r="AD329" i="78"/>
  <c r="AC329" i="78"/>
  <c r="AA329" i="78"/>
  <c r="AF328" i="78"/>
  <c r="AE328" i="78"/>
  <c r="AD328" i="78"/>
  <c r="AC328" i="78"/>
  <c r="AA328" i="78"/>
  <c r="AF327" i="78"/>
  <c r="AE327" i="78"/>
  <c r="AD327" i="78"/>
  <c r="AC327" i="78"/>
  <c r="AA327" i="78"/>
  <c r="AF326" i="78"/>
  <c r="AE326" i="78"/>
  <c r="AD326" i="78"/>
  <c r="AC326" i="78"/>
  <c r="AA326" i="78"/>
  <c r="AF325" i="78"/>
  <c r="AE325" i="78"/>
  <c r="AD325" i="78"/>
  <c r="AC325" i="78"/>
  <c r="AA325" i="78"/>
  <c r="AF324" i="78"/>
  <c r="AE324" i="78"/>
  <c r="AD324" i="78"/>
  <c r="AC324" i="78"/>
  <c r="AA324" i="78"/>
  <c r="AF323" i="78"/>
  <c r="AE323" i="78"/>
  <c r="AD323" i="78"/>
  <c r="AC323" i="78"/>
  <c r="AA323" i="78"/>
  <c r="AF322" i="78"/>
  <c r="AE322" i="78"/>
  <c r="AD322" i="78"/>
  <c r="AC322" i="78"/>
  <c r="AA322" i="78"/>
  <c r="AF321" i="78"/>
  <c r="AE321" i="78"/>
  <c r="AD321" i="78"/>
  <c r="AC321" i="78"/>
  <c r="AA321" i="78"/>
  <c r="AF320" i="78"/>
  <c r="AE320" i="78"/>
  <c r="AD320" i="78"/>
  <c r="AC320" i="78"/>
  <c r="AA320" i="78"/>
  <c r="AF319" i="78"/>
  <c r="AE319" i="78"/>
  <c r="AD319" i="78"/>
  <c r="AC319" i="78"/>
  <c r="AA319" i="78"/>
  <c r="AF318" i="78"/>
  <c r="AE318" i="78"/>
  <c r="AD318" i="78"/>
  <c r="AC318" i="78"/>
  <c r="AA318" i="78"/>
  <c r="AF317" i="78"/>
  <c r="AE317" i="78"/>
  <c r="AD317" i="78"/>
  <c r="AC317" i="78"/>
  <c r="AA317" i="78"/>
  <c r="AF316" i="78"/>
  <c r="AE316" i="78"/>
  <c r="AD316" i="78"/>
  <c r="AC316" i="78"/>
  <c r="AA316" i="78"/>
  <c r="AF315" i="78"/>
  <c r="AE315" i="78"/>
  <c r="AD315" i="78"/>
  <c r="AC315" i="78"/>
  <c r="AA315" i="78"/>
  <c r="AF314" i="78"/>
  <c r="AE314" i="78"/>
  <c r="AD314" i="78"/>
  <c r="AC314" i="78"/>
  <c r="AA314" i="78"/>
  <c r="AF313" i="78"/>
  <c r="AE313" i="78"/>
  <c r="AD313" i="78"/>
  <c r="AC313" i="78"/>
  <c r="AA313" i="78"/>
  <c r="AF312" i="78"/>
  <c r="AE312" i="78"/>
  <c r="AD312" i="78"/>
  <c r="AC312" i="78"/>
  <c r="AA312" i="78"/>
  <c r="AF311" i="78"/>
  <c r="AE311" i="78"/>
  <c r="AD311" i="78"/>
  <c r="AC311" i="78"/>
  <c r="AA311" i="78"/>
  <c r="AF310" i="78"/>
  <c r="AE310" i="78"/>
  <c r="AD310" i="78"/>
  <c r="AC310" i="78"/>
  <c r="AA310" i="78"/>
  <c r="AF309" i="78"/>
  <c r="AE309" i="78"/>
  <c r="AD309" i="78"/>
  <c r="AC309" i="78"/>
  <c r="AA309" i="78"/>
  <c r="AF308" i="78"/>
  <c r="AE308" i="78"/>
  <c r="AD308" i="78"/>
  <c r="AC308" i="78"/>
  <c r="AA308" i="78"/>
  <c r="AF307" i="78"/>
  <c r="AE307" i="78"/>
  <c r="AD307" i="78"/>
  <c r="AC307" i="78"/>
  <c r="AA307" i="78"/>
  <c r="AF306" i="78"/>
  <c r="AE306" i="78"/>
  <c r="AD306" i="78"/>
  <c r="AC306" i="78"/>
  <c r="AA306" i="78"/>
  <c r="AF305" i="78"/>
  <c r="AE305" i="78"/>
  <c r="AD305" i="78"/>
  <c r="AC305" i="78"/>
  <c r="AA305" i="78"/>
  <c r="AF304" i="78"/>
  <c r="AE304" i="78"/>
  <c r="AD304" i="78"/>
  <c r="AC304" i="78"/>
  <c r="AA304" i="78"/>
  <c r="AF303" i="78"/>
  <c r="AE303" i="78"/>
  <c r="AD303" i="78"/>
  <c r="AC303" i="78"/>
  <c r="AA303" i="78"/>
  <c r="AF302" i="78"/>
  <c r="AE302" i="78"/>
  <c r="AD302" i="78"/>
  <c r="AC302" i="78"/>
  <c r="AA302" i="78"/>
  <c r="AF301" i="78"/>
  <c r="AE301" i="78"/>
  <c r="AD301" i="78"/>
  <c r="AC301" i="78"/>
  <c r="AA301" i="78"/>
  <c r="AF300" i="78"/>
  <c r="AE300" i="78"/>
  <c r="AD300" i="78"/>
  <c r="AC300" i="78"/>
  <c r="AA300" i="78"/>
  <c r="AF299" i="78"/>
  <c r="AE299" i="78"/>
  <c r="AD299" i="78"/>
  <c r="AC299" i="78"/>
  <c r="AA299" i="78"/>
  <c r="AF298" i="78"/>
  <c r="AE298" i="78"/>
  <c r="AD298" i="78"/>
  <c r="AC298" i="78"/>
  <c r="AA298" i="78"/>
  <c r="AF297" i="78"/>
  <c r="AE297" i="78"/>
  <c r="AD297" i="78"/>
  <c r="AC297" i="78"/>
  <c r="AA297" i="78"/>
  <c r="AF296" i="78"/>
  <c r="AE296" i="78"/>
  <c r="AD296" i="78"/>
  <c r="AC296" i="78"/>
  <c r="AA296" i="78"/>
  <c r="AF295" i="78"/>
  <c r="AE295" i="78"/>
  <c r="AD295" i="78"/>
  <c r="AC295" i="78"/>
  <c r="AA295" i="78"/>
  <c r="AF294" i="78"/>
  <c r="AE294" i="78"/>
  <c r="AD294" i="78"/>
  <c r="AC294" i="78"/>
  <c r="AA294" i="78"/>
  <c r="AF293" i="78"/>
  <c r="AE293" i="78"/>
  <c r="AD293" i="78"/>
  <c r="AC293" i="78"/>
  <c r="AA293" i="78"/>
  <c r="AF292" i="78"/>
  <c r="AE292" i="78"/>
  <c r="AD292" i="78"/>
  <c r="AC292" i="78"/>
  <c r="AA292" i="78"/>
  <c r="AF291" i="78"/>
  <c r="AE291" i="78"/>
  <c r="AD291" i="78"/>
  <c r="AC291" i="78"/>
  <c r="AA291" i="78"/>
  <c r="AF290" i="78"/>
  <c r="AE290" i="78"/>
  <c r="AD290" i="78"/>
  <c r="AC290" i="78"/>
  <c r="AA290" i="78"/>
  <c r="AF289" i="78"/>
  <c r="AE289" i="78"/>
  <c r="AD289" i="78"/>
  <c r="AC289" i="78"/>
  <c r="AA289" i="78"/>
  <c r="AF288" i="78"/>
  <c r="AE288" i="78"/>
  <c r="AD288" i="78"/>
  <c r="AC288" i="78"/>
  <c r="AA288" i="78"/>
  <c r="AF287" i="78"/>
  <c r="AE287" i="78"/>
  <c r="AD287" i="78"/>
  <c r="AC287" i="78"/>
  <c r="AA287" i="78"/>
  <c r="AF286" i="78"/>
  <c r="AE286" i="78"/>
  <c r="AD286" i="78"/>
  <c r="AC286" i="78"/>
  <c r="AA286" i="78"/>
  <c r="AF285" i="78"/>
  <c r="AE285" i="78"/>
  <c r="AD285" i="78"/>
  <c r="AC285" i="78"/>
  <c r="AA285" i="78"/>
  <c r="AF284" i="78"/>
  <c r="AE284" i="78"/>
  <c r="AD284" i="78"/>
  <c r="AC284" i="78"/>
  <c r="AA284" i="78"/>
  <c r="AF283" i="78"/>
  <c r="AE283" i="78"/>
  <c r="AD283" i="78"/>
  <c r="AC283" i="78"/>
  <c r="AA283" i="78"/>
  <c r="AF282" i="78"/>
  <c r="AE282" i="78"/>
  <c r="AD282" i="78"/>
  <c r="AC282" i="78"/>
  <c r="AA282" i="78"/>
  <c r="AF281" i="78"/>
  <c r="AE281" i="78"/>
  <c r="AD281" i="78"/>
  <c r="AC281" i="78"/>
  <c r="AA281" i="78"/>
  <c r="AF280" i="78"/>
  <c r="AE280" i="78"/>
  <c r="AD280" i="78"/>
  <c r="AC280" i="78"/>
  <c r="AA280" i="78"/>
  <c r="AF279" i="78"/>
  <c r="AE279" i="78"/>
  <c r="AD279" i="78"/>
  <c r="AC279" i="78"/>
  <c r="AA279" i="78"/>
  <c r="AF278" i="78"/>
  <c r="AE278" i="78"/>
  <c r="AD278" i="78"/>
  <c r="AC278" i="78"/>
  <c r="AA278" i="78"/>
  <c r="AF277" i="78"/>
  <c r="AE277" i="78"/>
  <c r="AD277" i="78"/>
  <c r="AC277" i="78"/>
  <c r="AA277" i="78"/>
  <c r="AF276" i="78"/>
  <c r="AE276" i="78"/>
  <c r="AD276" i="78"/>
  <c r="AC276" i="78"/>
  <c r="AA276" i="78"/>
  <c r="AF275" i="78"/>
  <c r="AE275" i="78"/>
  <c r="AD275" i="78"/>
  <c r="AC275" i="78"/>
  <c r="AA275" i="78"/>
  <c r="AF274" i="78"/>
  <c r="AE274" i="78"/>
  <c r="AD274" i="78"/>
  <c r="AC274" i="78"/>
  <c r="AA274" i="78"/>
  <c r="AF273" i="78"/>
  <c r="AE273" i="78"/>
  <c r="AD273" i="78"/>
  <c r="AC273" i="78"/>
  <c r="AA273" i="78"/>
  <c r="AF272" i="78"/>
  <c r="AE272" i="78"/>
  <c r="AD272" i="78"/>
  <c r="AC272" i="78"/>
  <c r="AA272" i="78"/>
  <c r="AF271" i="78"/>
  <c r="AE271" i="78"/>
  <c r="AD271" i="78"/>
  <c r="AC271" i="78"/>
  <c r="AA271" i="78"/>
  <c r="AF270" i="78"/>
  <c r="AE270" i="78"/>
  <c r="AD270" i="78"/>
  <c r="AC270" i="78"/>
  <c r="AA270" i="78"/>
  <c r="AF269" i="78"/>
  <c r="AE269" i="78"/>
  <c r="AD269" i="78"/>
  <c r="AC269" i="78"/>
  <c r="AA269" i="78"/>
  <c r="AF268" i="78"/>
  <c r="AE268" i="78"/>
  <c r="AD268" i="78"/>
  <c r="AC268" i="78"/>
  <c r="AA268" i="78"/>
  <c r="AF267" i="78"/>
  <c r="AE267" i="78"/>
  <c r="AD267" i="78"/>
  <c r="AC267" i="78"/>
  <c r="AA267" i="78"/>
  <c r="AF266" i="78"/>
  <c r="AE266" i="78"/>
  <c r="AD266" i="78"/>
  <c r="AC266" i="78"/>
  <c r="AA266" i="78"/>
  <c r="AF265" i="78"/>
  <c r="AE265" i="78"/>
  <c r="AD265" i="78"/>
  <c r="AC265" i="78"/>
  <c r="AA265" i="78"/>
  <c r="AF264" i="78"/>
  <c r="AE264" i="78"/>
  <c r="AD264" i="78"/>
  <c r="AC264" i="78"/>
  <c r="AA264" i="78"/>
  <c r="AF263" i="78"/>
  <c r="AE263" i="78"/>
  <c r="AD263" i="78"/>
  <c r="AC263" i="78"/>
  <c r="AA263" i="78"/>
  <c r="AF262" i="78"/>
  <c r="AE262" i="78"/>
  <c r="AD262" i="78"/>
  <c r="AC262" i="78"/>
  <c r="AA262" i="78"/>
  <c r="AF261" i="78"/>
  <c r="AE261" i="78"/>
  <c r="AD261" i="78"/>
  <c r="AC261" i="78"/>
  <c r="AA261" i="78"/>
  <c r="AF260" i="78"/>
  <c r="AE260" i="78"/>
  <c r="AD260" i="78"/>
  <c r="AC260" i="78"/>
  <c r="AA260" i="78"/>
  <c r="AF259" i="78"/>
  <c r="AE259" i="78"/>
  <c r="AD259" i="78"/>
  <c r="AC259" i="78"/>
  <c r="AA259" i="78"/>
  <c r="AF258" i="78"/>
  <c r="AE258" i="78"/>
  <c r="AD258" i="78"/>
  <c r="AC258" i="78"/>
  <c r="AA258" i="78"/>
  <c r="AF257" i="78"/>
  <c r="AE257" i="78"/>
  <c r="AD257" i="78"/>
  <c r="AC257" i="78"/>
  <c r="AA257" i="78"/>
  <c r="AF256" i="78"/>
  <c r="AE256" i="78"/>
  <c r="AD256" i="78"/>
  <c r="AC256" i="78"/>
  <c r="AA256" i="78"/>
  <c r="AF255" i="78"/>
  <c r="AE255" i="78"/>
  <c r="AD255" i="78"/>
  <c r="AC255" i="78"/>
  <c r="AA255" i="78"/>
  <c r="AF254" i="78"/>
  <c r="AE254" i="78"/>
  <c r="AD254" i="78"/>
  <c r="AC254" i="78"/>
  <c r="AA254" i="78"/>
  <c r="AF253" i="78"/>
  <c r="AE253" i="78"/>
  <c r="AD253" i="78"/>
  <c r="AC253" i="78"/>
  <c r="AA253" i="78"/>
  <c r="AF252" i="78"/>
  <c r="AE252" i="78"/>
  <c r="AD252" i="78"/>
  <c r="AC252" i="78"/>
  <c r="AA252" i="78"/>
  <c r="AF251" i="78"/>
  <c r="AE251" i="78"/>
  <c r="AD251" i="78"/>
  <c r="AC251" i="78"/>
  <c r="AA251" i="78"/>
  <c r="AF250" i="78"/>
  <c r="AE250" i="78"/>
  <c r="AD250" i="78"/>
  <c r="AC250" i="78"/>
  <c r="AA250" i="78"/>
  <c r="AF249" i="78"/>
  <c r="AE249" i="78"/>
  <c r="AD249" i="78"/>
  <c r="AC249" i="78"/>
  <c r="AA249" i="78"/>
  <c r="AF248" i="78"/>
  <c r="AE248" i="78"/>
  <c r="AD248" i="78"/>
  <c r="AC248" i="78"/>
  <c r="AA248" i="78"/>
  <c r="AF247" i="78"/>
  <c r="AE247" i="78"/>
  <c r="AD247" i="78"/>
  <c r="AC247" i="78"/>
  <c r="AA247" i="78"/>
  <c r="AF246" i="78"/>
  <c r="AE246" i="78"/>
  <c r="AD246" i="78"/>
  <c r="AC246" i="78"/>
  <c r="AA246" i="78"/>
  <c r="AF245" i="78"/>
  <c r="AE245" i="78"/>
  <c r="AD245" i="78"/>
  <c r="AC245" i="78"/>
  <c r="AA245" i="78"/>
  <c r="AF244" i="78"/>
  <c r="AE244" i="78"/>
  <c r="AD244" i="78"/>
  <c r="AC244" i="78"/>
  <c r="AA244" i="78"/>
  <c r="AF243" i="78"/>
  <c r="AE243" i="78"/>
  <c r="AD243" i="78"/>
  <c r="AC243" i="78"/>
  <c r="AA243" i="78"/>
  <c r="AF242" i="78"/>
  <c r="AE242" i="78"/>
  <c r="AD242" i="78"/>
  <c r="AC242" i="78"/>
  <c r="AA242" i="78"/>
  <c r="AF241" i="78"/>
  <c r="AE241" i="78"/>
  <c r="AD241" i="78"/>
  <c r="AC241" i="78"/>
  <c r="AA241" i="78"/>
  <c r="AF240" i="78"/>
  <c r="AE240" i="78"/>
  <c r="AD240" i="78"/>
  <c r="AC240" i="78"/>
  <c r="AA240" i="78"/>
  <c r="AF239" i="78"/>
  <c r="AE239" i="78"/>
  <c r="AD239" i="78"/>
  <c r="AC239" i="78"/>
  <c r="AA239" i="78"/>
  <c r="AF238" i="78"/>
  <c r="AE238" i="78"/>
  <c r="AD238" i="78"/>
  <c r="AC238" i="78"/>
  <c r="AA238" i="78"/>
  <c r="AF237" i="78"/>
  <c r="AE237" i="78"/>
  <c r="AD237" i="78"/>
  <c r="AC237" i="78"/>
  <c r="AA237" i="78"/>
  <c r="AF236" i="78"/>
  <c r="AE236" i="78"/>
  <c r="AD236" i="78"/>
  <c r="AC236" i="78"/>
  <c r="AA236" i="78"/>
  <c r="AF235" i="78"/>
  <c r="AE235" i="78"/>
  <c r="AD235" i="78"/>
  <c r="AC235" i="78"/>
  <c r="AA235" i="78"/>
  <c r="AF234" i="78"/>
  <c r="AE234" i="78"/>
  <c r="AD234" i="78"/>
  <c r="AC234" i="78"/>
  <c r="AA234" i="78"/>
  <c r="AF233" i="78"/>
  <c r="AE233" i="78"/>
  <c r="AD233" i="78"/>
  <c r="AC233" i="78"/>
  <c r="AA233" i="78"/>
  <c r="AF232" i="78"/>
  <c r="AE232" i="78"/>
  <c r="AD232" i="78"/>
  <c r="AC232" i="78"/>
  <c r="AA232" i="78"/>
  <c r="AF231" i="78"/>
  <c r="AE231" i="78"/>
  <c r="AD231" i="78"/>
  <c r="AC231" i="78"/>
  <c r="AA231" i="78"/>
  <c r="AF230" i="78"/>
  <c r="AE230" i="78"/>
  <c r="AD230" i="78"/>
  <c r="AC230" i="78"/>
  <c r="AA230" i="78"/>
  <c r="AF229" i="78"/>
  <c r="AE229" i="78"/>
  <c r="AD229" i="78"/>
  <c r="AC229" i="78"/>
  <c r="AA229" i="78"/>
  <c r="AF228" i="78"/>
  <c r="AE228" i="78"/>
  <c r="AD228" i="78"/>
  <c r="AC228" i="78"/>
  <c r="AA228" i="78"/>
  <c r="AF227" i="78"/>
  <c r="AE227" i="78"/>
  <c r="AD227" i="78"/>
  <c r="AC227" i="78"/>
  <c r="AA227" i="78"/>
  <c r="AF226" i="78"/>
  <c r="AE226" i="78"/>
  <c r="AD226" i="78"/>
  <c r="AC226" i="78"/>
  <c r="AA226" i="78"/>
  <c r="AF225" i="78"/>
  <c r="AE225" i="78"/>
  <c r="AD225" i="78"/>
  <c r="AC225" i="78"/>
  <c r="AA225" i="78"/>
  <c r="AF224" i="78"/>
  <c r="AE224" i="78"/>
  <c r="AD224" i="78"/>
  <c r="AC224" i="78"/>
  <c r="AA224" i="78"/>
  <c r="AF223" i="78"/>
  <c r="AE223" i="78"/>
  <c r="AD223" i="78"/>
  <c r="AC223" i="78"/>
  <c r="AA223" i="78"/>
  <c r="AF222" i="78"/>
  <c r="AE222" i="78"/>
  <c r="AD222" i="78"/>
  <c r="AC222" i="78"/>
  <c r="AA222" i="78"/>
  <c r="AF221" i="78"/>
  <c r="AE221" i="78"/>
  <c r="AD221" i="78"/>
  <c r="AC221" i="78"/>
  <c r="AA221" i="78"/>
  <c r="AF220" i="78"/>
  <c r="AE220" i="78"/>
  <c r="AD220" i="78"/>
  <c r="AC220" i="78"/>
  <c r="AA220" i="78"/>
  <c r="AF219" i="78"/>
  <c r="AE219" i="78"/>
  <c r="AD219" i="78"/>
  <c r="AC219" i="78"/>
  <c r="AA219" i="78"/>
  <c r="AF218" i="78"/>
  <c r="AE218" i="78"/>
  <c r="AD218" i="78"/>
  <c r="AC218" i="78"/>
  <c r="AA218" i="78"/>
  <c r="AF217" i="78"/>
  <c r="AE217" i="78"/>
  <c r="AD217" i="78"/>
  <c r="AC217" i="78"/>
  <c r="AA217" i="78"/>
  <c r="AF216" i="78"/>
  <c r="AE216" i="78"/>
  <c r="AD216" i="78"/>
  <c r="AC216" i="78"/>
  <c r="AA216" i="78"/>
  <c r="AF215" i="78"/>
  <c r="AE215" i="78"/>
  <c r="AD215" i="78"/>
  <c r="AC215" i="78"/>
  <c r="AA215" i="78"/>
  <c r="AF214" i="78"/>
  <c r="AE214" i="78"/>
  <c r="AD214" i="78"/>
  <c r="AC214" i="78"/>
  <c r="AA214" i="78"/>
  <c r="AF213" i="78"/>
  <c r="AE213" i="78"/>
  <c r="AD213" i="78"/>
  <c r="AC213" i="78"/>
  <c r="AA213" i="78"/>
  <c r="AF212" i="78"/>
  <c r="AE212" i="78"/>
  <c r="AD212" i="78"/>
  <c r="AC212" i="78"/>
  <c r="AA212" i="78"/>
  <c r="AF211" i="78"/>
  <c r="AE211" i="78"/>
  <c r="AD211" i="78"/>
  <c r="AC211" i="78"/>
  <c r="AA211" i="78"/>
  <c r="AF210" i="78"/>
  <c r="AE210" i="78"/>
  <c r="AD210" i="78"/>
  <c r="AC210" i="78"/>
  <c r="AA210" i="78"/>
  <c r="AF209" i="78"/>
  <c r="AE209" i="78"/>
  <c r="AD209" i="78"/>
  <c r="AC209" i="78"/>
  <c r="AA209" i="78"/>
  <c r="AF208" i="78"/>
  <c r="AE208" i="78"/>
  <c r="AD208" i="78"/>
  <c r="AC208" i="78"/>
  <c r="AA208" i="78"/>
  <c r="AF207" i="78"/>
  <c r="AE207" i="78"/>
  <c r="AD207" i="78"/>
  <c r="AC207" i="78"/>
  <c r="AA207" i="78"/>
  <c r="AF206" i="78"/>
  <c r="AE206" i="78"/>
  <c r="AD206" i="78"/>
  <c r="AC206" i="78"/>
  <c r="AA206" i="78"/>
  <c r="AF205" i="78"/>
  <c r="AE205" i="78"/>
  <c r="AD205" i="78"/>
  <c r="AC205" i="78"/>
  <c r="AA205" i="78"/>
  <c r="AF204" i="78"/>
  <c r="AE204" i="78"/>
  <c r="AD204" i="78"/>
  <c r="AC204" i="78"/>
  <c r="AA204" i="78"/>
  <c r="AF203" i="78"/>
  <c r="AE203" i="78"/>
  <c r="AD203" i="78"/>
  <c r="AC203" i="78"/>
  <c r="AA203" i="78"/>
  <c r="AF202" i="78"/>
  <c r="AE202" i="78"/>
  <c r="AD202" i="78"/>
  <c r="AC202" i="78"/>
  <c r="AA202" i="78"/>
  <c r="AF201" i="78"/>
  <c r="AE201" i="78"/>
  <c r="AD201" i="78"/>
  <c r="AC201" i="78"/>
  <c r="AA201" i="78"/>
  <c r="AF200" i="78"/>
  <c r="AE200" i="78"/>
  <c r="AD200" i="78"/>
  <c r="AC200" i="78"/>
  <c r="AA200" i="78"/>
  <c r="AF199" i="78"/>
  <c r="AE199" i="78"/>
  <c r="AD199" i="78"/>
  <c r="AC199" i="78"/>
  <c r="AA199" i="78"/>
  <c r="AF198" i="78"/>
  <c r="AE198" i="78"/>
  <c r="AD198" i="78"/>
  <c r="AC198" i="78"/>
  <c r="AA198" i="78"/>
  <c r="AF197" i="78"/>
  <c r="AE197" i="78"/>
  <c r="AD197" i="78"/>
  <c r="AC197" i="78"/>
  <c r="AA197" i="78"/>
  <c r="AF196" i="78"/>
  <c r="AE196" i="78"/>
  <c r="AD196" i="78"/>
  <c r="AC196" i="78"/>
  <c r="AA196" i="78"/>
  <c r="AF195" i="78"/>
  <c r="AE195" i="78"/>
  <c r="AD195" i="78"/>
  <c r="AC195" i="78"/>
  <c r="AA195" i="78"/>
  <c r="AF194" i="78"/>
  <c r="AE194" i="78"/>
  <c r="AD194" i="78"/>
  <c r="AC194" i="78"/>
  <c r="AA194" i="78"/>
  <c r="AF193" i="78"/>
  <c r="AE193" i="78"/>
  <c r="AD193" i="78"/>
  <c r="AC193" i="78"/>
  <c r="AA193" i="78"/>
  <c r="AF192" i="78"/>
  <c r="AE192" i="78"/>
  <c r="AD192" i="78"/>
  <c r="AC192" i="78"/>
  <c r="AA192" i="78"/>
  <c r="AF191" i="78"/>
  <c r="AE191" i="78"/>
  <c r="AD191" i="78"/>
  <c r="AC191" i="78"/>
  <c r="AA191" i="78"/>
  <c r="AF190" i="78"/>
  <c r="AE190" i="78"/>
  <c r="AD190" i="78"/>
  <c r="AC190" i="78"/>
  <c r="AA190" i="78"/>
  <c r="AF189" i="78"/>
  <c r="AE189" i="78"/>
  <c r="AD189" i="78"/>
  <c r="AC189" i="78"/>
  <c r="AA189" i="78"/>
  <c r="AF188" i="78"/>
  <c r="AE188" i="78"/>
  <c r="AD188" i="78"/>
  <c r="AC188" i="78"/>
  <c r="AA188" i="78"/>
  <c r="AF187" i="78"/>
  <c r="AE187" i="78"/>
  <c r="AD187" i="78"/>
  <c r="AC187" i="78"/>
  <c r="AA187" i="78"/>
  <c r="AF186" i="78"/>
  <c r="AE186" i="78"/>
  <c r="AD186" i="78"/>
  <c r="AC186" i="78"/>
  <c r="AA186" i="78"/>
  <c r="AF185" i="78"/>
  <c r="AE185" i="78"/>
  <c r="AD185" i="78"/>
  <c r="AC185" i="78"/>
  <c r="AA185" i="78"/>
  <c r="AF184" i="78"/>
  <c r="AE184" i="78"/>
  <c r="AD184" i="78"/>
  <c r="AC184" i="78"/>
  <c r="AA184" i="78"/>
  <c r="AF183" i="78"/>
  <c r="AE183" i="78"/>
  <c r="AD183" i="78"/>
  <c r="AC183" i="78"/>
  <c r="AA183" i="78"/>
  <c r="AF182" i="78"/>
  <c r="AE182" i="78"/>
  <c r="AD182" i="78"/>
  <c r="AC182" i="78"/>
  <c r="AA182" i="78"/>
  <c r="AF181" i="78"/>
  <c r="AE181" i="78"/>
  <c r="AD181" i="78"/>
  <c r="AC181" i="78"/>
  <c r="AA181" i="78"/>
  <c r="AF180" i="78"/>
  <c r="AE180" i="78"/>
  <c r="AD180" i="78"/>
  <c r="AC180" i="78"/>
  <c r="AA180" i="78"/>
  <c r="AF179" i="78"/>
  <c r="AE179" i="78"/>
  <c r="AD179" i="78"/>
  <c r="AC179" i="78"/>
  <c r="AA179" i="78"/>
  <c r="AF178" i="78"/>
  <c r="AE178" i="78"/>
  <c r="AD178" i="78"/>
  <c r="AC178" i="78"/>
  <c r="AA178" i="78"/>
  <c r="AF177" i="78"/>
  <c r="AE177" i="78"/>
  <c r="AD177" i="78"/>
  <c r="AC177" i="78"/>
  <c r="AA177" i="78"/>
  <c r="AF176" i="78"/>
  <c r="AE176" i="78"/>
  <c r="AD176" i="78"/>
  <c r="AC176" i="78"/>
  <c r="AA176" i="78"/>
  <c r="AF175" i="78"/>
  <c r="AE175" i="78"/>
  <c r="AD175" i="78"/>
  <c r="AC175" i="78"/>
  <c r="AA175" i="78"/>
  <c r="AF174" i="78"/>
  <c r="AE174" i="78"/>
  <c r="AD174" i="78"/>
  <c r="AC174" i="78"/>
  <c r="AA174" i="78"/>
  <c r="AF173" i="78"/>
  <c r="AE173" i="78"/>
  <c r="AD173" i="78"/>
  <c r="AC173" i="78"/>
  <c r="AA173" i="78"/>
  <c r="AF172" i="78"/>
  <c r="AE172" i="78"/>
  <c r="AD172" i="78"/>
  <c r="AC172" i="78"/>
  <c r="AA172" i="78"/>
  <c r="AF171" i="78"/>
  <c r="AE171" i="78"/>
  <c r="AD171" i="78"/>
  <c r="AC171" i="78"/>
  <c r="AA171" i="78"/>
  <c r="AF170" i="78"/>
  <c r="AE170" i="78"/>
  <c r="AD170" i="78"/>
  <c r="AC170" i="78"/>
  <c r="AA170" i="78"/>
  <c r="AF169" i="78"/>
  <c r="AE169" i="78"/>
  <c r="AD169" i="78"/>
  <c r="AC169" i="78"/>
  <c r="AA169" i="78"/>
  <c r="AF168" i="78"/>
  <c r="AE168" i="78"/>
  <c r="AD168" i="78"/>
  <c r="AC168" i="78"/>
  <c r="AA168" i="78"/>
  <c r="AF167" i="78"/>
  <c r="AE167" i="78"/>
  <c r="AD167" i="78"/>
  <c r="AC167" i="78"/>
  <c r="AA167" i="78"/>
  <c r="AF166" i="78"/>
  <c r="AE166" i="78"/>
  <c r="AD166" i="78"/>
  <c r="AC166" i="78"/>
  <c r="AA166" i="78"/>
  <c r="AF165" i="78"/>
  <c r="AE165" i="78"/>
  <c r="AD165" i="78"/>
  <c r="AC165" i="78"/>
  <c r="AA165" i="78"/>
  <c r="AF164" i="78"/>
  <c r="AE164" i="78"/>
  <c r="AD164" i="78"/>
  <c r="AC164" i="78"/>
  <c r="AA164" i="78"/>
  <c r="AF163" i="78"/>
  <c r="AE163" i="78"/>
  <c r="AD163" i="78"/>
  <c r="AC163" i="78"/>
  <c r="AA163" i="78"/>
  <c r="AF162" i="78"/>
  <c r="AE162" i="78"/>
  <c r="AD162" i="78"/>
  <c r="AC162" i="78"/>
  <c r="AA162" i="78"/>
  <c r="AF161" i="78"/>
  <c r="AE161" i="78"/>
  <c r="AD161" i="78"/>
  <c r="AC161" i="78"/>
  <c r="AA161" i="78"/>
  <c r="AF160" i="78"/>
  <c r="AE160" i="78"/>
  <c r="AD160" i="78"/>
  <c r="AC160" i="78"/>
  <c r="AA160" i="78"/>
  <c r="AF159" i="78"/>
  <c r="AE159" i="78"/>
  <c r="AD159" i="78"/>
  <c r="AC159" i="78"/>
  <c r="AA159" i="78"/>
  <c r="AF158" i="78"/>
  <c r="AE158" i="78"/>
  <c r="AD158" i="78"/>
  <c r="AC158" i="78"/>
  <c r="AA158" i="78"/>
  <c r="AF157" i="78"/>
  <c r="AE157" i="78"/>
  <c r="AD157" i="78"/>
  <c r="AC157" i="78"/>
  <c r="AA157" i="78"/>
  <c r="AF156" i="78"/>
  <c r="AE156" i="78"/>
  <c r="AD156" i="78"/>
  <c r="AC156" i="78"/>
  <c r="AA156" i="78"/>
  <c r="AF155" i="78"/>
  <c r="AE155" i="78"/>
  <c r="AD155" i="78"/>
  <c r="AC155" i="78"/>
  <c r="AA155" i="78"/>
  <c r="AF154" i="78"/>
  <c r="AE154" i="78"/>
  <c r="AD154" i="78"/>
  <c r="AC154" i="78"/>
  <c r="AA154" i="78"/>
  <c r="AF153" i="78"/>
  <c r="AE153" i="78"/>
  <c r="AD153" i="78"/>
  <c r="AC153" i="78"/>
  <c r="AA153" i="78"/>
  <c r="AF152" i="78"/>
  <c r="AE152" i="78"/>
  <c r="AD152" i="78"/>
  <c r="AC152" i="78"/>
  <c r="AA152" i="78"/>
  <c r="AF151" i="78"/>
  <c r="AE151" i="78"/>
  <c r="AD151" i="78"/>
  <c r="AC151" i="78"/>
  <c r="AA151" i="78"/>
  <c r="AF150" i="78"/>
  <c r="AE150" i="78"/>
  <c r="AD150" i="78"/>
  <c r="AC150" i="78"/>
  <c r="AA150" i="78"/>
  <c r="AF149" i="78"/>
  <c r="AE149" i="78"/>
  <c r="AD149" i="78"/>
  <c r="AC149" i="78"/>
  <c r="AA149" i="78"/>
  <c r="AF148" i="78"/>
  <c r="AE148" i="78"/>
  <c r="AD148" i="78"/>
  <c r="AC148" i="78"/>
  <c r="AA148" i="78"/>
  <c r="AF147" i="78"/>
  <c r="AE147" i="78"/>
  <c r="AD147" i="78"/>
  <c r="AC147" i="78"/>
  <c r="AA147" i="78"/>
  <c r="AF146" i="78"/>
  <c r="AE146" i="78"/>
  <c r="AD146" i="78"/>
  <c r="AC146" i="78"/>
  <c r="AA146" i="78"/>
  <c r="AF145" i="78"/>
  <c r="AE145" i="78"/>
  <c r="AD145" i="78"/>
  <c r="AC145" i="78"/>
  <c r="AA145" i="78"/>
  <c r="AF144" i="78"/>
  <c r="AE144" i="78"/>
  <c r="AD144" i="78"/>
  <c r="AC144" i="78"/>
  <c r="AA144" i="78"/>
  <c r="AF143" i="78"/>
  <c r="AE143" i="78"/>
  <c r="AD143" i="78"/>
  <c r="AC143" i="78"/>
  <c r="AA143" i="78"/>
  <c r="AF142" i="78"/>
  <c r="AE142" i="78"/>
  <c r="AD142" i="78"/>
  <c r="AC142" i="78"/>
  <c r="AA142" i="78"/>
  <c r="AF141" i="78"/>
  <c r="AE141" i="78"/>
  <c r="AD141" i="78"/>
  <c r="AC141" i="78"/>
  <c r="AA141" i="78"/>
  <c r="AF140" i="78"/>
  <c r="AE140" i="78"/>
  <c r="AD140" i="78"/>
  <c r="AC140" i="78"/>
  <c r="AA140" i="78"/>
  <c r="AF139" i="78"/>
  <c r="AE139" i="78"/>
  <c r="AD139" i="78"/>
  <c r="AC139" i="78"/>
  <c r="AA139" i="78"/>
  <c r="AF138" i="78"/>
  <c r="AE138" i="78"/>
  <c r="AD138" i="78"/>
  <c r="AC138" i="78"/>
  <c r="AA138" i="78"/>
  <c r="AF137" i="78"/>
  <c r="AE137" i="78"/>
  <c r="AD137" i="78"/>
  <c r="AC137" i="78"/>
  <c r="AA137" i="78"/>
  <c r="AF136" i="78"/>
  <c r="AE136" i="78"/>
  <c r="AD136" i="78"/>
  <c r="AC136" i="78"/>
  <c r="AA136" i="78"/>
  <c r="AF135" i="78"/>
  <c r="AE135" i="78"/>
  <c r="AD135" i="78"/>
  <c r="AC135" i="78"/>
  <c r="AA135" i="78"/>
  <c r="AF134" i="78"/>
  <c r="AE134" i="78"/>
  <c r="AD134" i="78"/>
  <c r="AC134" i="78"/>
  <c r="AA134" i="78"/>
  <c r="AF133" i="78"/>
  <c r="AE133" i="78"/>
  <c r="AD133" i="78"/>
  <c r="AC133" i="78"/>
  <c r="AA133" i="78"/>
  <c r="AF132" i="78"/>
  <c r="AE132" i="78"/>
  <c r="AD132" i="78"/>
  <c r="AC132" i="78"/>
  <c r="AA132" i="78"/>
  <c r="AF131" i="78"/>
  <c r="AE131" i="78"/>
  <c r="AD131" i="78"/>
  <c r="AC131" i="78"/>
  <c r="AA131" i="78"/>
  <c r="AF130" i="78"/>
  <c r="AE130" i="78"/>
  <c r="AD130" i="78"/>
  <c r="AC130" i="78"/>
  <c r="AA130" i="78"/>
  <c r="AF129" i="78"/>
  <c r="AE129" i="78"/>
  <c r="AD129" i="78"/>
  <c r="AC129" i="78"/>
  <c r="AA129" i="78"/>
  <c r="AF128" i="78"/>
  <c r="AE128" i="78"/>
  <c r="AD128" i="78"/>
  <c r="AC128" i="78"/>
  <c r="AA128" i="78"/>
  <c r="AF127" i="78"/>
  <c r="AE127" i="78"/>
  <c r="AD127" i="78"/>
  <c r="AC127" i="78"/>
  <c r="AA127" i="78"/>
  <c r="AF126" i="78"/>
  <c r="AE126" i="78"/>
  <c r="AD126" i="78"/>
  <c r="AC126" i="78"/>
  <c r="AA126" i="78"/>
  <c r="AF125" i="78"/>
  <c r="AE125" i="78"/>
  <c r="AD125" i="78"/>
  <c r="AC125" i="78"/>
  <c r="AA125" i="78"/>
  <c r="AF124" i="78"/>
  <c r="AE124" i="78"/>
  <c r="AD124" i="78"/>
  <c r="AC124" i="78"/>
  <c r="AA124" i="78"/>
  <c r="AF123" i="78"/>
  <c r="AE123" i="78"/>
  <c r="AD123" i="78"/>
  <c r="AC123" i="78"/>
  <c r="AA123" i="78"/>
  <c r="AF122" i="78"/>
  <c r="AE122" i="78"/>
  <c r="AD122" i="78"/>
  <c r="AC122" i="78"/>
  <c r="AA122" i="78"/>
  <c r="AF121" i="78"/>
  <c r="AE121" i="78"/>
  <c r="AD121" i="78"/>
  <c r="AC121" i="78"/>
  <c r="AA121" i="78"/>
  <c r="AF120" i="78"/>
  <c r="AE120" i="78"/>
  <c r="AD120" i="78"/>
  <c r="AC120" i="78"/>
  <c r="AA120" i="78"/>
  <c r="AF119" i="78"/>
  <c r="AE119" i="78"/>
  <c r="AD119" i="78"/>
  <c r="AC119" i="78"/>
  <c r="AA119" i="78"/>
  <c r="AF118" i="78"/>
  <c r="AE118" i="78"/>
  <c r="AD118" i="78"/>
  <c r="AC118" i="78"/>
  <c r="AA118" i="78"/>
  <c r="AF117" i="78"/>
  <c r="AE117" i="78"/>
  <c r="AD117" i="78"/>
  <c r="AC117" i="78"/>
  <c r="AA117" i="78"/>
  <c r="AF116" i="78"/>
  <c r="AE116" i="78"/>
  <c r="AD116" i="78"/>
  <c r="AC116" i="78"/>
  <c r="AA116" i="78"/>
  <c r="AF115" i="78"/>
  <c r="AE115" i="78"/>
  <c r="AD115" i="78"/>
  <c r="AC115" i="78"/>
  <c r="AA115" i="78"/>
  <c r="AF114" i="78"/>
  <c r="AE114" i="78"/>
  <c r="AD114" i="78"/>
  <c r="AC114" i="78"/>
  <c r="AA114" i="78"/>
  <c r="AF113" i="78"/>
  <c r="AE113" i="78"/>
  <c r="AD113" i="78"/>
  <c r="AC113" i="78"/>
  <c r="AA113" i="78"/>
  <c r="AF112" i="78"/>
  <c r="AE112" i="78"/>
  <c r="AD112" i="78"/>
  <c r="AC112" i="78"/>
  <c r="AA112" i="78"/>
  <c r="AF111" i="78"/>
  <c r="AE111" i="78"/>
  <c r="AD111" i="78"/>
  <c r="AC111" i="78"/>
  <c r="AA111" i="78"/>
  <c r="AF110" i="78"/>
  <c r="AE110" i="78"/>
  <c r="AD110" i="78"/>
  <c r="AC110" i="78"/>
  <c r="AA110" i="78"/>
  <c r="AF109" i="78"/>
  <c r="AE109" i="78"/>
  <c r="AD109" i="78"/>
  <c r="AC109" i="78"/>
  <c r="AA109" i="78"/>
  <c r="AF108" i="78"/>
  <c r="AE108" i="78"/>
  <c r="AD108" i="78"/>
  <c r="AC108" i="78"/>
  <c r="AA108" i="78"/>
  <c r="AF107" i="78"/>
  <c r="AE107" i="78"/>
  <c r="AD107" i="78"/>
  <c r="AC107" i="78"/>
  <c r="AA107" i="78"/>
  <c r="AF106" i="78"/>
  <c r="AE106" i="78"/>
  <c r="AD106" i="78"/>
  <c r="AC106" i="78"/>
  <c r="AA106" i="78"/>
  <c r="AF105" i="78"/>
  <c r="AE105" i="78"/>
  <c r="AD105" i="78"/>
  <c r="AC105" i="78"/>
  <c r="AA105" i="78"/>
  <c r="AF104" i="78"/>
  <c r="AE104" i="78"/>
  <c r="AD104" i="78"/>
  <c r="AC104" i="78"/>
  <c r="AA104" i="78"/>
  <c r="AF103" i="78"/>
  <c r="AE103" i="78"/>
  <c r="AD103" i="78"/>
  <c r="AC103" i="78"/>
  <c r="AA103" i="78"/>
  <c r="AF102" i="78"/>
  <c r="AE102" i="78"/>
  <c r="AD102" i="78"/>
  <c r="AC102" i="78"/>
  <c r="AA102" i="78"/>
  <c r="AF101" i="78"/>
  <c r="AE101" i="78"/>
  <c r="AD101" i="78"/>
  <c r="AC101" i="78"/>
  <c r="AA101" i="78"/>
  <c r="AF100" i="78"/>
  <c r="AE100" i="78"/>
  <c r="AD100" i="78"/>
  <c r="AC100" i="78"/>
  <c r="AA100" i="78"/>
  <c r="AF99" i="78"/>
  <c r="AE99" i="78"/>
  <c r="AD99" i="78"/>
  <c r="AC99" i="78"/>
  <c r="AA99" i="78"/>
  <c r="AF98" i="78"/>
  <c r="AE98" i="78"/>
  <c r="AD98" i="78"/>
  <c r="AC98" i="78"/>
  <c r="AA98" i="78"/>
  <c r="AF97" i="78"/>
  <c r="AE97" i="78"/>
  <c r="AD97" i="78"/>
  <c r="AC97" i="78"/>
  <c r="AA97" i="78"/>
  <c r="AF96" i="78"/>
  <c r="AE96" i="78"/>
  <c r="AD96" i="78"/>
  <c r="AC96" i="78"/>
  <c r="AA96" i="78"/>
  <c r="AF95" i="78"/>
  <c r="AE95" i="78"/>
  <c r="AD95" i="78"/>
  <c r="AC95" i="78"/>
  <c r="AA95" i="78"/>
  <c r="AF94" i="78"/>
  <c r="AE94" i="78"/>
  <c r="AD94" i="78"/>
  <c r="AC94" i="78"/>
  <c r="AA94" i="78"/>
  <c r="AF93" i="78"/>
  <c r="AE93" i="78"/>
  <c r="AD93" i="78"/>
  <c r="AC93" i="78"/>
  <c r="AA93" i="78"/>
  <c r="AF92" i="78"/>
  <c r="AE92" i="78"/>
  <c r="AD92" i="78"/>
  <c r="AC92" i="78"/>
  <c r="AA92" i="78"/>
  <c r="AF91" i="78"/>
  <c r="AE91" i="78"/>
  <c r="AD91" i="78"/>
  <c r="AC91" i="78"/>
  <c r="AA91" i="78"/>
  <c r="AF90" i="78"/>
  <c r="AE90" i="78"/>
  <c r="AD90" i="78"/>
  <c r="AC90" i="78"/>
  <c r="AA90" i="78"/>
  <c r="AF89" i="78"/>
  <c r="AE89" i="78"/>
  <c r="AD89" i="78"/>
  <c r="AC89" i="78"/>
  <c r="AA89" i="78"/>
  <c r="AF88" i="78"/>
  <c r="AE88" i="78"/>
  <c r="AD88" i="78"/>
  <c r="AC88" i="78"/>
  <c r="AA88" i="78"/>
  <c r="AF87" i="78"/>
  <c r="AE87" i="78"/>
  <c r="AD87" i="78"/>
  <c r="AC87" i="78"/>
  <c r="AA87" i="78"/>
  <c r="AF86" i="78"/>
  <c r="AE86" i="78"/>
  <c r="AD86" i="78"/>
  <c r="AC86" i="78"/>
  <c r="AA86" i="78"/>
  <c r="AF85" i="78"/>
  <c r="AE85" i="78"/>
  <c r="AD85" i="78"/>
  <c r="AC85" i="78"/>
  <c r="AA85" i="78"/>
  <c r="AF84" i="78"/>
  <c r="AE84" i="78"/>
  <c r="AD84" i="78"/>
  <c r="AC84" i="78"/>
  <c r="AA84" i="78"/>
  <c r="AF83" i="78"/>
  <c r="AE83" i="78"/>
  <c r="AD83" i="78"/>
  <c r="AC83" i="78"/>
  <c r="AA83" i="78"/>
  <c r="AF82" i="78"/>
  <c r="AE82" i="78"/>
  <c r="AD82" i="78"/>
  <c r="AC82" i="78"/>
  <c r="AA82" i="78"/>
  <c r="AF81" i="78"/>
  <c r="AE81" i="78"/>
  <c r="AD81" i="78"/>
  <c r="AC81" i="78"/>
  <c r="AA81" i="78"/>
  <c r="AF80" i="78"/>
  <c r="AE80" i="78"/>
  <c r="AD80" i="78"/>
  <c r="AC80" i="78"/>
  <c r="AA80" i="78"/>
  <c r="AF79" i="78"/>
  <c r="AE79" i="78"/>
  <c r="AD79" i="78"/>
  <c r="AC79" i="78"/>
  <c r="AA79" i="78"/>
  <c r="AF78" i="78"/>
  <c r="AE78" i="78"/>
  <c r="AD78" i="78"/>
  <c r="AC78" i="78"/>
  <c r="AA78" i="78"/>
  <c r="AF77" i="78"/>
  <c r="AE77" i="78"/>
  <c r="AD77" i="78"/>
  <c r="AC77" i="78"/>
  <c r="AA77" i="78"/>
  <c r="AF76" i="78"/>
  <c r="AE76" i="78"/>
  <c r="AD76" i="78"/>
  <c r="AC76" i="78"/>
  <c r="AA76" i="78"/>
  <c r="AF75" i="78"/>
  <c r="AE75" i="78"/>
  <c r="AD75" i="78"/>
  <c r="AC75" i="78"/>
  <c r="AA75" i="78"/>
  <c r="AF74" i="78"/>
  <c r="AE74" i="78"/>
  <c r="AD74" i="78"/>
  <c r="AC74" i="78"/>
  <c r="AA74" i="78"/>
  <c r="AF73" i="78"/>
  <c r="AE73" i="78"/>
  <c r="AD73" i="78"/>
  <c r="AC73" i="78"/>
  <c r="AA73" i="78"/>
  <c r="AF72" i="78"/>
  <c r="AE72" i="78"/>
  <c r="AD72" i="78"/>
  <c r="AC72" i="78"/>
  <c r="AA72" i="78"/>
  <c r="AF71" i="78"/>
  <c r="AE71" i="78"/>
  <c r="AD71" i="78"/>
  <c r="AC71" i="78"/>
  <c r="AA71" i="78"/>
  <c r="AF70" i="78"/>
  <c r="AE70" i="78"/>
  <c r="AD70" i="78"/>
  <c r="AC70" i="78"/>
  <c r="AA70" i="78"/>
  <c r="AF69" i="78"/>
  <c r="AE69" i="78"/>
  <c r="AD69" i="78"/>
  <c r="AC69" i="78"/>
  <c r="AA69" i="78"/>
  <c r="AF68" i="78"/>
  <c r="AE68" i="78"/>
  <c r="AD68" i="78"/>
  <c r="AC68" i="78"/>
  <c r="AA68" i="78"/>
  <c r="AF67" i="78"/>
  <c r="AE67" i="78"/>
  <c r="AD67" i="78"/>
  <c r="AC67" i="78"/>
  <c r="AA67" i="78"/>
  <c r="AF66" i="78"/>
  <c r="AE66" i="78"/>
  <c r="AD66" i="78"/>
  <c r="AC66" i="78"/>
  <c r="AA66" i="78"/>
  <c r="AF65" i="78"/>
  <c r="AE65" i="78"/>
  <c r="AD65" i="78"/>
  <c r="AC65" i="78"/>
  <c r="AA65" i="78"/>
  <c r="AF64" i="78"/>
  <c r="AE64" i="78"/>
  <c r="AD64" i="78"/>
  <c r="AC64" i="78"/>
  <c r="AA64" i="78"/>
  <c r="AF63" i="78"/>
  <c r="AE63" i="78"/>
  <c r="AD63" i="78"/>
  <c r="AC63" i="78"/>
  <c r="AA63" i="78"/>
  <c r="AF62" i="78"/>
  <c r="AE62" i="78"/>
  <c r="AD62" i="78"/>
  <c r="AC62" i="78"/>
  <c r="AA62" i="78"/>
  <c r="AF61" i="78"/>
  <c r="AE61" i="78"/>
  <c r="AD61" i="78"/>
  <c r="AC61" i="78"/>
  <c r="AA61" i="78"/>
  <c r="AF60" i="78"/>
  <c r="AE60" i="78"/>
  <c r="AD60" i="78"/>
  <c r="AC60" i="78"/>
  <c r="AA60" i="78"/>
  <c r="AF59" i="78"/>
  <c r="AE59" i="78"/>
  <c r="AD59" i="78"/>
  <c r="AC59" i="78"/>
  <c r="AA59" i="78"/>
  <c r="AF58" i="78"/>
  <c r="AE58" i="78"/>
  <c r="AD58" i="78"/>
  <c r="AC58" i="78"/>
  <c r="AA58" i="78"/>
  <c r="AF57" i="78"/>
  <c r="AE57" i="78"/>
  <c r="AD57" i="78"/>
  <c r="AC57" i="78"/>
  <c r="AA57" i="78"/>
  <c r="AF56" i="78"/>
  <c r="AE56" i="78"/>
  <c r="AD56" i="78"/>
  <c r="AC56" i="78"/>
  <c r="AA56" i="78"/>
  <c r="AF55" i="78"/>
  <c r="AE55" i="78"/>
  <c r="AD55" i="78"/>
  <c r="AC55" i="78"/>
  <c r="AA55" i="78"/>
  <c r="AF54" i="78"/>
  <c r="AE54" i="78"/>
  <c r="AD54" i="78"/>
  <c r="AC54" i="78"/>
  <c r="AA54" i="78"/>
  <c r="AF53" i="78"/>
  <c r="AE53" i="78"/>
  <c r="AD53" i="78"/>
  <c r="AC53" i="78"/>
  <c r="AA53" i="78"/>
  <c r="AF52" i="78"/>
  <c r="AE52" i="78"/>
  <c r="AD52" i="78"/>
  <c r="AC52" i="78"/>
  <c r="AA52" i="78"/>
  <c r="AF51" i="78"/>
  <c r="AE51" i="78"/>
  <c r="AD51" i="78"/>
  <c r="AC51" i="78"/>
  <c r="AA51" i="78"/>
  <c r="AF50" i="78"/>
  <c r="AE50" i="78"/>
  <c r="AD50" i="78"/>
  <c r="AC50" i="78"/>
  <c r="AA50" i="78"/>
  <c r="AF49" i="78"/>
  <c r="AE49" i="78"/>
  <c r="AD49" i="78"/>
  <c r="AC49" i="78"/>
  <c r="AA49" i="78"/>
  <c r="AF48" i="78"/>
  <c r="AE48" i="78"/>
  <c r="AD48" i="78"/>
  <c r="AC48" i="78"/>
  <c r="AA48" i="78"/>
  <c r="AF47" i="78"/>
  <c r="AE47" i="78"/>
  <c r="AD47" i="78"/>
  <c r="AC47" i="78"/>
  <c r="AA47" i="78"/>
  <c r="AF46" i="78"/>
  <c r="AE46" i="78"/>
  <c r="AD46" i="78"/>
  <c r="AC46" i="78"/>
  <c r="AA46" i="78"/>
  <c r="AF45" i="78"/>
  <c r="AE45" i="78"/>
  <c r="AD45" i="78"/>
  <c r="AC45" i="78"/>
  <c r="AA45" i="78"/>
  <c r="AF44" i="78"/>
  <c r="AE44" i="78"/>
  <c r="AD44" i="78"/>
  <c r="AC44" i="78"/>
  <c r="AA44" i="78"/>
  <c r="AF43" i="78"/>
  <c r="AE43" i="78"/>
  <c r="AD43" i="78"/>
  <c r="AC43" i="78"/>
  <c r="AA43" i="78"/>
  <c r="AF42" i="78"/>
  <c r="AE42" i="78"/>
  <c r="AD42" i="78"/>
  <c r="AC42" i="78"/>
  <c r="AA42" i="78"/>
  <c r="AF41" i="78"/>
  <c r="AE41" i="78"/>
  <c r="AD41" i="78"/>
  <c r="AC41" i="78"/>
  <c r="AA41" i="78"/>
  <c r="AF40" i="78"/>
  <c r="AE40" i="78"/>
  <c r="AD40" i="78"/>
  <c r="AC40" i="78"/>
  <c r="AA40" i="78"/>
  <c r="AF39" i="78"/>
  <c r="AE39" i="78"/>
  <c r="AD39" i="78"/>
  <c r="AC39" i="78"/>
  <c r="AA39" i="78"/>
  <c r="AF38" i="78"/>
  <c r="AE38" i="78"/>
  <c r="AD38" i="78"/>
  <c r="AC38" i="78"/>
  <c r="AA38" i="78"/>
  <c r="AF37" i="78"/>
  <c r="AE37" i="78"/>
  <c r="AD37" i="78"/>
  <c r="AC37" i="78"/>
  <c r="AA37" i="78"/>
  <c r="AF36" i="78"/>
  <c r="AE36" i="78"/>
  <c r="AD36" i="78"/>
  <c r="AC36" i="78"/>
  <c r="AA36" i="78"/>
  <c r="AF35" i="78"/>
  <c r="AE35" i="78"/>
  <c r="AD35" i="78"/>
  <c r="AC35" i="78"/>
  <c r="AA35" i="78"/>
  <c r="AF34" i="78"/>
  <c r="AE34" i="78"/>
  <c r="AD34" i="78"/>
  <c r="AC34" i="78"/>
  <c r="AA34" i="78"/>
  <c r="AF33" i="78"/>
  <c r="AE33" i="78"/>
  <c r="AD33" i="78"/>
  <c r="AC33" i="78"/>
  <c r="AA33" i="78"/>
  <c r="AF32" i="78"/>
  <c r="AE32" i="78"/>
  <c r="AD32" i="78"/>
  <c r="AC32" i="78"/>
  <c r="AA32" i="78"/>
  <c r="AF31" i="78"/>
  <c r="AE31" i="78"/>
  <c r="AD31" i="78"/>
  <c r="AC31" i="78"/>
  <c r="AA31" i="78"/>
  <c r="AF30" i="78"/>
  <c r="AE30" i="78"/>
  <c r="AD30" i="78"/>
  <c r="AC30" i="78"/>
  <c r="AA30" i="78"/>
  <c r="AF29" i="78"/>
  <c r="AE29" i="78"/>
  <c r="AD29" i="78"/>
  <c r="AC29" i="78"/>
  <c r="AA29" i="78"/>
  <c r="AF28" i="78"/>
  <c r="AE28" i="78"/>
  <c r="AD28" i="78"/>
  <c r="AC28" i="78"/>
  <c r="AA28" i="78"/>
  <c r="AF27" i="78"/>
  <c r="AE27" i="78"/>
  <c r="AD27" i="78"/>
  <c r="AC27" i="78"/>
  <c r="AA27" i="78"/>
  <c r="AF26" i="78"/>
  <c r="AE26" i="78"/>
  <c r="AD26" i="78"/>
  <c r="AC26" i="78"/>
  <c r="AA26" i="78"/>
  <c r="AF25" i="78"/>
  <c r="AE25" i="78"/>
  <c r="AD25" i="78"/>
  <c r="AC25" i="78"/>
  <c r="AA25" i="78"/>
  <c r="AF24" i="78"/>
  <c r="AE24" i="78"/>
  <c r="AD24" i="78"/>
  <c r="AC24" i="78"/>
  <c r="AA24" i="78"/>
  <c r="AF23" i="78"/>
  <c r="AE23" i="78"/>
  <c r="AD23" i="78"/>
  <c r="AC23" i="78"/>
  <c r="AA23" i="78"/>
  <c r="AF22" i="78"/>
  <c r="AE22" i="78"/>
  <c r="AD22" i="78"/>
  <c r="AC22" i="78"/>
  <c r="AA22" i="78"/>
  <c r="AF21" i="78"/>
  <c r="AF15" i="78" s="1"/>
  <c r="AE21" i="78"/>
  <c r="AD21" i="78"/>
  <c r="AC21" i="78"/>
  <c r="AA21" i="78"/>
  <c r="AF20" i="78"/>
  <c r="AE20" i="78"/>
  <c r="AD20" i="78"/>
  <c r="AC20" i="78"/>
  <c r="AC15" i="78" s="1"/>
  <c r="AA20" i="78"/>
  <c r="AF19" i="78"/>
  <c r="AE19" i="78"/>
  <c r="AD19" i="78"/>
  <c r="AD15" i="78" s="1"/>
  <c r="AC19" i="78"/>
  <c r="AA19" i="78"/>
  <c r="AF18" i="78"/>
  <c r="AE18" i="78"/>
  <c r="AD18" i="78"/>
  <c r="AC18" i="78"/>
  <c r="AA18" i="78"/>
  <c r="AA16" i="78"/>
  <c r="Y16" i="78"/>
  <c r="X16" i="78"/>
  <c r="V16" i="78"/>
  <c r="U16" i="78"/>
  <c r="M16" i="78"/>
  <c r="L16" i="78"/>
  <c r="AE15" i="78"/>
  <c r="P14" i="78"/>
  <c r="A12" i="78"/>
  <c r="T11" i="78"/>
  <c r="S11" i="78"/>
  <c r="M11" i="78"/>
  <c r="C11" i="78"/>
  <c r="X9" i="78"/>
  <c r="W9" i="78"/>
  <c r="N9" i="78"/>
  <c r="C9" i="78"/>
  <c r="X8" i="78"/>
  <c r="M8" i="78"/>
  <c r="L8" i="78"/>
  <c r="J8" i="78"/>
  <c r="H8" i="78"/>
  <c r="D8" i="78"/>
  <c r="X7" i="78"/>
  <c r="C7" i="78"/>
  <c r="X6" i="78"/>
  <c r="X11" i="78" s="1"/>
  <c r="C6" i="78"/>
  <c r="AH567" i="33"/>
  <c r="AG567" i="33"/>
  <c r="AF567" i="33"/>
  <c r="AE567" i="33"/>
  <c r="AC567" i="33"/>
  <c r="AB567" i="33"/>
  <c r="Y567" i="33"/>
  <c r="AH566" i="33"/>
  <c r="AG566" i="33"/>
  <c r="AF566" i="33"/>
  <c r="AE566" i="33"/>
  <c r="AC566" i="33"/>
  <c r="AB566" i="33"/>
  <c r="Y566" i="33"/>
  <c r="AH565" i="33"/>
  <c r="AG565" i="33"/>
  <c r="AF565" i="33"/>
  <c r="AE565" i="33"/>
  <c r="AB565" i="33"/>
  <c r="AC565" i="33" s="1"/>
  <c r="Y565" i="33"/>
  <c r="AH564" i="33"/>
  <c r="AG564" i="33"/>
  <c r="AF564" i="33"/>
  <c r="AE564" i="33"/>
  <c r="AB564" i="33"/>
  <c r="AC564" i="33" s="1"/>
  <c r="Y564" i="33"/>
  <c r="AH563" i="33"/>
  <c r="AG563" i="33"/>
  <c r="AF563" i="33"/>
  <c r="AE563" i="33"/>
  <c r="AC563" i="33"/>
  <c r="AB563" i="33"/>
  <c r="Y563" i="33"/>
  <c r="AH562" i="33"/>
  <c r="AG562" i="33"/>
  <c r="AF562" i="33"/>
  <c r="AE562" i="33"/>
  <c r="AC562" i="33"/>
  <c r="AB562" i="33"/>
  <c r="Y562" i="33"/>
  <c r="AH561" i="33"/>
  <c r="AG561" i="33"/>
  <c r="AF561" i="33"/>
  <c r="AE561" i="33"/>
  <c r="AB561" i="33"/>
  <c r="AC561" i="33" s="1"/>
  <c r="Y561" i="33"/>
  <c r="AH560" i="33"/>
  <c r="AG560" i="33"/>
  <c r="AF560" i="33"/>
  <c r="AE560" i="33"/>
  <c r="AC560" i="33"/>
  <c r="AB560" i="33"/>
  <c r="Y560" i="33"/>
  <c r="AH559" i="33"/>
  <c r="AG559" i="33"/>
  <c r="AF559" i="33"/>
  <c r="AE559" i="33"/>
  <c r="AC559" i="33"/>
  <c r="AB559" i="33"/>
  <c r="Y559" i="33"/>
  <c r="AH558" i="33"/>
  <c r="AG558" i="33"/>
  <c r="AF558" i="33"/>
  <c r="AE558" i="33"/>
  <c r="AC558" i="33"/>
  <c r="AB558" i="33"/>
  <c r="Y558" i="33"/>
  <c r="AH557" i="33"/>
  <c r="AG557" i="33"/>
  <c r="AF557" i="33"/>
  <c r="AE557" i="33"/>
  <c r="AB557" i="33"/>
  <c r="AC557" i="33" s="1"/>
  <c r="Y557" i="33"/>
  <c r="AH556" i="33"/>
  <c r="AG556" i="33"/>
  <c r="AF556" i="33"/>
  <c r="AE556" i="33"/>
  <c r="AB556" i="33"/>
  <c r="AC556" i="33" s="1"/>
  <c r="Y556" i="33"/>
  <c r="AH555" i="33"/>
  <c r="AG555" i="33"/>
  <c r="AF555" i="33"/>
  <c r="AE555" i="33"/>
  <c r="AC555" i="33"/>
  <c r="AB555" i="33"/>
  <c r="Y555" i="33"/>
  <c r="AH554" i="33"/>
  <c r="AG554" i="33"/>
  <c r="AF554" i="33"/>
  <c r="AE554" i="33"/>
  <c r="AC554" i="33"/>
  <c r="AB554" i="33"/>
  <c r="Y554" i="33"/>
  <c r="AH553" i="33"/>
  <c r="AG553" i="33"/>
  <c r="AF553" i="33"/>
  <c r="AE553" i="33"/>
  <c r="AB553" i="33"/>
  <c r="AC553" i="33" s="1"/>
  <c r="Y553" i="33"/>
  <c r="AH552" i="33"/>
  <c r="AG552" i="33"/>
  <c r="AF552" i="33"/>
  <c r="AE552" i="33"/>
  <c r="AB552" i="33"/>
  <c r="AC552" i="33" s="1"/>
  <c r="Y552" i="33"/>
  <c r="AH551" i="33"/>
  <c r="AG551" i="33"/>
  <c r="AF551" i="33"/>
  <c r="AE551" i="33"/>
  <c r="AC551" i="33"/>
  <c r="AB551" i="33"/>
  <c r="Y551" i="33"/>
  <c r="AH550" i="33"/>
  <c r="AG550" i="33"/>
  <c r="AF550" i="33"/>
  <c r="AE550" i="33"/>
  <c r="AC550" i="33"/>
  <c r="AB550" i="33"/>
  <c r="Y550" i="33"/>
  <c r="AH549" i="33"/>
  <c r="AG549" i="33"/>
  <c r="AF549" i="33"/>
  <c r="AE549" i="33"/>
  <c r="AB549" i="33"/>
  <c r="AC549" i="33" s="1"/>
  <c r="Y549" i="33"/>
  <c r="AH548" i="33"/>
  <c r="AG548" i="33"/>
  <c r="AF548" i="33"/>
  <c r="AE548" i="33"/>
  <c r="AB548" i="33"/>
  <c r="AC548" i="33" s="1"/>
  <c r="Y548" i="33"/>
  <c r="AH547" i="33"/>
  <c r="AG547" i="33"/>
  <c r="AF547" i="33"/>
  <c r="AE547" i="33"/>
  <c r="AC547" i="33"/>
  <c r="AB547" i="33"/>
  <c r="Y547" i="33"/>
  <c r="AH546" i="33"/>
  <c r="AG546" i="33"/>
  <c r="AF546" i="33"/>
  <c r="AE546" i="33"/>
  <c r="AC546" i="33"/>
  <c r="AB546" i="33"/>
  <c r="Y546" i="33"/>
  <c r="AH545" i="33"/>
  <c r="AG545" i="33"/>
  <c r="AF545" i="33"/>
  <c r="AE545" i="33"/>
  <c r="AB545" i="33"/>
  <c r="AC545" i="33" s="1"/>
  <c r="Y545" i="33"/>
  <c r="AH544" i="33"/>
  <c r="AG544" i="33"/>
  <c r="AF544" i="33"/>
  <c r="AE544" i="33"/>
  <c r="AC544" i="33"/>
  <c r="AB544" i="33"/>
  <c r="Y544" i="33"/>
  <c r="AH543" i="33"/>
  <c r="AG543" i="33"/>
  <c r="AF543" i="33"/>
  <c r="AE543" i="33"/>
  <c r="AC543" i="33"/>
  <c r="AB543" i="33"/>
  <c r="Y543" i="33"/>
  <c r="AH542" i="33"/>
  <c r="AG542" i="33"/>
  <c r="AF542" i="33"/>
  <c r="AE542" i="33"/>
  <c r="AC542" i="33"/>
  <c r="AB542" i="33"/>
  <c r="Y542" i="33"/>
  <c r="AH541" i="33"/>
  <c r="AG541" i="33"/>
  <c r="AF541" i="33"/>
  <c r="AE541" i="33"/>
  <c r="AB541" i="33"/>
  <c r="AC541" i="33" s="1"/>
  <c r="Y541" i="33"/>
  <c r="AH540" i="33"/>
  <c r="AG540" i="33"/>
  <c r="AF540" i="33"/>
  <c r="AE540" i="33"/>
  <c r="AC540" i="33"/>
  <c r="AB540" i="33"/>
  <c r="Y540" i="33"/>
  <c r="AH539" i="33"/>
  <c r="AG539" i="33"/>
  <c r="AF539" i="33"/>
  <c r="AE539" i="33"/>
  <c r="AC539" i="33"/>
  <c r="AB539" i="33"/>
  <c r="Y539" i="33"/>
  <c r="AH538" i="33"/>
  <c r="AG538" i="33"/>
  <c r="AF538" i="33"/>
  <c r="AE538" i="33"/>
  <c r="AC538" i="33"/>
  <c r="AB538" i="33"/>
  <c r="Y538" i="33"/>
  <c r="AH537" i="33"/>
  <c r="AG537" i="33"/>
  <c r="AF537" i="33"/>
  <c r="AE537" i="33"/>
  <c r="AB537" i="33"/>
  <c r="AC537" i="33" s="1"/>
  <c r="Y537" i="33"/>
  <c r="AH536" i="33"/>
  <c r="AG536" i="33"/>
  <c r="AF536" i="33"/>
  <c r="AE536" i="33"/>
  <c r="AB536" i="33"/>
  <c r="AC536" i="33" s="1"/>
  <c r="Y536" i="33"/>
  <c r="AH535" i="33"/>
  <c r="AG535" i="33"/>
  <c r="AF535" i="33"/>
  <c r="AE535" i="33"/>
  <c r="AC535" i="33"/>
  <c r="AB535" i="33"/>
  <c r="Y535" i="33"/>
  <c r="AH534" i="33"/>
  <c r="AG534" i="33"/>
  <c r="AF534" i="33"/>
  <c r="AE534" i="33"/>
  <c r="AC534" i="33"/>
  <c r="AB534" i="33"/>
  <c r="Y534" i="33"/>
  <c r="AH533" i="33"/>
  <c r="AG533" i="33"/>
  <c r="AF533" i="33"/>
  <c r="AE533" i="33"/>
  <c r="AB533" i="33"/>
  <c r="AC533" i="33" s="1"/>
  <c r="Y533" i="33"/>
  <c r="AH532" i="33"/>
  <c r="AG532" i="33"/>
  <c r="AF532" i="33"/>
  <c r="AE532" i="33"/>
  <c r="AB532" i="33"/>
  <c r="AC532" i="33" s="1"/>
  <c r="Y532" i="33"/>
  <c r="AH531" i="33"/>
  <c r="AG531" i="33"/>
  <c r="AF531" i="33"/>
  <c r="AE531" i="33"/>
  <c r="AC531" i="33"/>
  <c r="AB531" i="33"/>
  <c r="Y531" i="33"/>
  <c r="AH530" i="33"/>
  <c r="AG530" i="33"/>
  <c r="AF530" i="33"/>
  <c r="AE530" i="33"/>
  <c r="AC530" i="33"/>
  <c r="AB530" i="33"/>
  <c r="Y530" i="33"/>
  <c r="AH529" i="33"/>
  <c r="AG529" i="33"/>
  <c r="AF529" i="33"/>
  <c r="AE529" i="33"/>
  <c r="AB529" i="33"/>
  <c r="AC529" i="33" s="1"/>
  <c r="Y529" i="33"/>
  <c r="AH528" i="33"/>
  <c r="AG528" i="33"/>
  <c r="AF528" i="33"/>
  <c r="AE528" i="33"/>
  <c r="AB528" i="33"/>
  <c r="AC528" i="33" s="1"/>
  <c r="Y528" i="33"/>
  <c r="AH527" i="33"/>
  <c r="AG527" i="33"/>
  <c r="AF527" i="33"/>
  <c r="AE527" i="33"/>
  <c r="AC527" i="33"/>
  <c r="AB527" i="33"/>
  <c r="Y527" i="33"/>
  <c r="AH526" i="33"/>
  <c r="AG526" i="33"/>
  <c r="AF526" i="33"/>
  <c r="AE526" i="33"/>
  <c r="AC526" i="33"/>
  <c r="AB526" i="33"/>
  <c r="Y526" i="33"/>
  <c r="AH525" i="33"/>
  <c r="AG525" i="33"/>
  <c r="AF525" i="33"/>
  <c r="AE525" i="33"/>
  <c r="AB525" i="33"/>
  <c r="AC525" i="33" s="1"/>
  <c r="Y525" i="33"/>
  <c r="AH524" i="33"/>
  <c r="AG524" i="33"/>
  <c r="AF524" i="33"/>
  <c r="AE524" i="33"/>
  <c r="AB524" i="33"/>
  <c r="AC524" i="33" s="1"/>
  <c r="Y524" i="33"/>
  <c r="AH523" i="33"/>
  <c r="AG523" i="33"/>
  <c r="AF523" i="33"/>
  <c r="AE523" i="33"/>
  <c r="AC523" i="33"/>
  <c r="AB523" i="33"/>
  <c r="Y523" i="33"/>
  <c r="AH522" i="33"/>
  <c r="AG522" i="33"/>
  <c r="AF522" i="33"/>
  <c r="AE522" i="33"/>
  <c r="AC522" i="33"/>
  <c r="AB522" i="33"/>
  <c r="Y522" i="33"/>
  <c r="AH521" i="33"/>
  <c r="AG521" i="33"/>
  <c r="AF521" i="33"/>
  <c r="AE521" i="33"/>
  <c r="AB521" i="33"/>
  <c r="AC521" i="33" s="1"/>
  <c r="Y521" i="33"/>
  <c r="AH520" i="33"/>
  <c r="AG520" i="33"/>
  <c r="AF520" i="33"/>
  <c r="AE520" i="33"/>
  <c r="AB520" i="33"/>
  <c r="AC520" i="33" s="1"/>
  <c r="Y520" i="33"/>
  <c r="AH519" i="33"/>
  <c r="AG519" i="33"/>
  <c r="AF519" i="33"/>
  <c r="AE519" i="33"/>
  <c r="AC519" i="33"/>
  <c r="AB519" i="33"/>
  <c r="Y519" i="33"/>
  <c r="AH518" i="33"/>
  <c r="AG518" i="33"/>
  <c r="AF518" i="33"/>
  <c r="AE518" i="33"/>
  <c r="AC518" i="33"/>
  <c r="AB518" i="33"/>
  <c r="Y518" i="33"/>
  <c r="AH517" i="33"/>
  <c r="AG517" i="33"/>
  <c r="AF517" i="33"/>
  <c r="AE517" i="33"/>
  <c r="AB517" i="33"/>
  <c r="AC517" i="33" s="1"/>
  <c r="Y517" i="33"/>
  <c r="AH516" i="33"/>
  <c r="AG516" i="33"/>
  <c r="AF516" i="33"/>
  <c r="AE516" i="33"/>
  <c r="AB516" i="33"/>
  <c r="AC516" i="33" s="1"/>
  <c r="Y516" i="33"/>
  <c r="AH515" i="33"/>
  <c r="AG515" i="33"/>
  <c r="AF515" i="33"/>
  <c r="AE515" i="33"/>
  <c r="AC515" i="33"/>
  <c r="AB515" i="33"/>
  <c r="Y515" i="33"/>
  <c r="AH514" i="33"/>
  <c r="AG514" i="33"/>
  <c r="AF514" i="33"/>
  <c r="AE514" i="33"/>
  <c r="AC514" i="33"/>
  <c r="AB514" i="33"/>
  <c r="Y514" i="33"/>
  <c r="AH513" i="33"/>
  <c r="AG513" i="33"/>
  <c r="AF513" i="33"/>
  <c r="AE513" i="33"/>
  <c r="AB513" i="33"/>
  <c r="AC513" i="33" s="1"/>
  <c r="Y513" i="33"/>
  <c r="AH512" i="33"/>
  <c r="AG512" i="33"/>
  <c r="AF512" i="33"/>
  <c r="AE512" i="33"/>
  <c r="AB512" i="33"/>
  <c r="AC512" i="33" s="1"/>
  <c r="Y512" i="33"/>
  <c r="AH511" i="33"/>
  <c r="AG511" i="33"/>
  <c r="AF511" i="33"/>
  <c r="AE511" i="33"/>
  <c r="AC511" i="33"/>
  <c r="AB511" i="33"/>
  <c r="Y511" i="33"/>
  <c r="AH510" i="33"/>
  <c r="AG510" i="33"/>
  <c r="AF510" i="33"/>
  <c r="AE510" i="33"/>
  <c r="AC510" i="33"/>
  <c r="AB510" i="33"/>
  <c r="Y510" i="33"/>
  <c r="AH509" i="33"/>
  <c r="AG509" i="33"/>
  <c r="AF509" i="33"/>
  <c r="AE509" i="33"/>
  <c r="AB509" i="33"/>
  <c r="AC509" i="33" s="1"/>
  <c r="Y509" i="33"/>
  <c r="AH508" i="33"/>
  <c r="AG508" i="33"/>
  <c r="AF508" i="33"/>
  <c r="AE508" i="33"/>
  <c r="AB508" i="33"/>
  <c r="AC508" i="33" s="1"/>
  <c r="Y508" i="33"/>
  <c r="AH507" i="33"/>
  <c r="AG507" i="33"/>
  <c r="AF507" i="33"/>
  <c r="AE507" i="33"/>
  <c r="AC507" i="33"/>
  <c r="AB507" i="33"/>
  <c r="Y507" i="33"/>
  <c r="AH506" i="33"/>
  <c r="AG506" i="33"/>
  <c r="AF506" i="33"/>
  <c r="AE506" i="33"/>
  <c r="AC506" i="33"/>
  <c r="AB506" i="33"/>
  <c r="Y506" i="33"/>
  <c r="AH505" i="33"/>
  <c r="AG505" i="33"/>
  <c r="AF505" i="33"/>
  <c r="AE505" i="33"/>
  <c r="AB505" i="33"/>
  <c r="AC505" i="33" s="1"/>
  <c r="Y505" i="33"/>
  <c r="AH504" i="33"/>
  <c r="AG504" i="33"/>
  <c r="AF504" i="33"/>
  <c r="AE504" i="33"/>
  <c r="AB504" i="33"/>
  <c r="AC504" i="33" s="1"/>
  <c r="Y504" i="33"/>
  <c r="AH503" i="33"/>
  <c r="AG503" i="33"/>
  <c r="AF503" i="33"/>
  <c r="AE503" i="33"/>
  <c r="AC503" i="33"/>
  <c r="AB503" i="33"/>
  <c r="Y503" i="33"/>
  <c r="AH502" i="33"/>
  <c r="AG502" i="33"/>
  <c r="AF502" i="33"/>
  <c r="AE502" i="33"/>
  <c r="AC502" i="33"/>
  <c r="AB502" i="33"/>
  <c r="Y502" i="33"/>
  <c r="AH501" i="33"/>
  <c r="AG501" i="33"/>
  <c r="AF501" i="33"/>
  <c r="AE501" i="33"/>
  <c r="AB501" i="33"/>
  <c r="AC501" i="33" s="1"/>
  <c r="Y501" i="33"/>
  <c r="AH500" i="33"/>
  <c r="AG500" i="33"/>
  <c r="AF500" i="33"/>
  <c r="AE500" i="33"/>
  <c r="AB500" i="33"/>
  <c r="AC500" i="33" s="1"/>
  <c r="Y500" i="33"/>
  <c r="AH499" i="33"/>
  <c r="AG499" i="33"/>
  <c r="AF499" i="33"/>
  <c r="AE499" i="33"/>
  <c r="AC499" i="33"/>
  <c r="AB499" i="33"/>
  <c r="Y499" i="33"/>
  <c r="AH498" i="33"/>
  <c r="AG498" i="33"/>
  <c r="AF498" i="33"/>
  <c r="AE498" i="33"/>
  <c r="AC498" i="33"/>
  <c r="AB498" i="33"/>
  <c r="Y498" i="33"/>
  <c r="AH497" i="33"/>
  <c r="AG497" i="33"/>
  <c r="AF497" i="33"/>
  <c r="AE497" i="33"/>
  <c r="AB497" i="33"/>
  <c r="AC497" i="33" s="1"/>
  <c r="Y497" i="33"/>
  <c r="AH496" i="33"/>
  <c r="AG496" i="33"/>
  <c r="AF496" i="33"/>
  <c r="AE496" i="33"/>
  <c r="AB496" i="33"/>
  <c r="AC496" i="33" s="1"/>
  <c r="Y496" i="33"/>
  <c r="AH495" i="33"/>
  <c r="AG495" i="33"/>
  <c r="AF495" i="33"/>
  <c r="AE495" i="33"/>
  <c r="AC495" i="33"/>
  <c r="AB495" i="33"/>
  <c r="Y495" i="33"/>
  <c r="AH494" i="33"/>
  <c r="AG494" i="33"/>
  <c r="AF494" i="33"/>
  <c r="AE494" i="33"/>
  <c r="AC494" i="33"/>
  <c r="AB494" i="33"/>
  <c r="Y494" i="33"/>
  <c r="AH493" i="33"/>
  <c r="AG493" i="33"/>
  <c r="AF493" i="33"/>
  <c r="AE493" i="33"/>
  <c r="AB493" i="33"/>
  <c r="AC493" i="33" s="1"/>
  <c r="Y493" i="33"/>
  <c r="AH492" i="33"/>
  <c r="AG492" i="33"/>
  <c r="AF492" i="33"/>
  <c r="AE492" i="33"/>
  <c r="AB492" i="33"/>
  <c r="AC492" i="33" s="1"/>
  <c r="Y492" i="33"/>
  <c r="AH491" i="33"/>
  <c r="AG491" i="33"/>
  <c r="AF491" i="33"/>
  <c r="AE491" i="33"/>
  <c r="AC491" i="33"/>
  <c r="AB491" i="33"/>
  <c r="Y491" i="33"/>
  <c r="AH490" i="33"/>
  <c r="AG490" i="33"/>
  <c r="AF490" i="33"/>
  <c r="AE490" i="33"/>
  <c r="AC490" i="33"/>
  <c r="AB490" i="33"/>
  <c r="Y490" i="33"/>
  <c r="AH489" i="33"/>
  <c r="AG489" i="33"/>
  <c r="AF489" i="33"/>
  <c r="AE489" i="33"/>
  <c r="AB489" i="33"/>
  <c r="AC489" i="33" s="1"/>
  <c r="Y489" i="33"/>
  <c r="AH488" i="33"/>
  <c r="AG488" i="33"/>
  <c r="AF488" i="33"/>
  <c r="AE488" i="33"/>
  <c r="AB488" i="33"/>
  <c r="AC488" i="33" s="1"/>
  <c r="Y488" i="33"/>
  <c r="AH487" i="33"/>
  <c r="AG487" i="33"/>
  <c r="AF487" i="33"/>
  <c r="AE487" i="33"/>
  <c r="AC487" i="33"/>
  <c r="AB487" i="33"/>
  <c r="Y487" i="33"/>
  <c r="AH486" i="33"/>
  <c r="AG486" i="33"/>
  <c r="AF486" i="33"/>
  <c r="AE486" i="33"/>
  <c r="AC486" i="33"/>
  <c r="AB486" i="33"/>
  <c r="Y486" i="33"/>
  <c r="AH485" i="33"/>
  <c r="AG485" i="33"/>
  <c r="AF485" i="33"/>
  <c r="AE485" i="33"/>
  <c r="AB485" i="33"/>
  <c r="AC485" i="33" s="1"/>
  <c r="Y485" i="33"/>
  <c r="AH484" i="33"/>
  <c r="AG484" i="33"/>
  <c r="AF484" i="33"/>
  <c r="AE484" i="33"/>
  <c r="AB484" i="33"/>
  <c r="AC484" i="33" s="1"/>
  <c r="Y484" i="33"/>
  <c r="AH483" i="33"/>
  <c r="AG483" i="33"/>
  <c r="AF483" i="33"/>
  <c r="AE483" i="33"/>
  <c r="AC483" i="33"/>
  <c r="AB483" i="33"/>
  <c r="Y483" i="33"/>
  <c r="AH482" i="33"/>
  <c r="AG482" i="33"/>
  <c r="AF482" i="33"/>
  <c r="AE482" i="33"/>
  <c r="AC482" i="33"/>
  <c r="AB482" i="33"/>
  <c r="Y482" i="33"/>
  <c r="AH481" i="33"/>
  <c r="AG481" i="33"/>
  <c r="AF481" i="33"/>
  <c r="AE481" i="33"/>
  <c r="AB481" i="33"/>
  <c r="AC481" i="33" s="1"/>
  <c r="Y481" i="33"/>
  <c r="AH480" i="33"/>
  <c r="AG480" i="33"/>
  <c r="AF480" i="33"/>
  <c r="AE480" i="33"/>
  <c r="AB480" i="33"/>
  <c r="AC480" i="33" s="1"/>
  <c r="Y480" i="33"/>
  <c r="AH479" i="33"/>
  <c r="AG479" i="33"/>
  <c r="AF479" i="33"/>
  <c r="AE479" i="33"/>
  <c r="AC479" i="33"/>
  <c r="AB479" i="33"/>
  <c r="Y479" i="33"/>
  <c r="AH478" i="33"/>
  <c r="AG478" i="33"/>
  <c r="AF478" i="33"/>
  <c r="AE478" i="33"/>
  <c r="AC478" i="33"/>
  <c r="AB478" i="33"/>
  <c r="Y478" i="33"/>
  <c r="AH477" i="33"/>
  <c r="AG477" i="33"/>
  <c r="AF477" i="33"/>
  <c r="AE477" i="33"/>
  <c r="AB477" i="33"/>
  <c r="AC477" i="33" s="1"/>
  <c r="Y477" i="33"/>
  <c r="AH476" i="33"/>
  <c r="AG476" i="33"/>
  <c r="AF476" i="33"/>
  <c r="AE476" i="33"/>
  <c r="AB476" i="33"/>
  <c r="AC476" i="33" s="1"/>
  <c r="Y476" i="33"/>
  <c r="AH475" i="33"/>
  <c r="AG475" i="33"/>
  <c r="AF475" i="33"/>
  <c r="AE475" i="33"/>
  <c r="AC475" i="33"/>
  <c r="AB475" i="33"/>
  <c r="Y475" i="33"/>
  <c r="AH474" i="33"/>
  <c r="AG474" i="33"/>
  <c r="AF474" i="33"/>
  <c r="AE474" i="33"/>
  <c r="AC474" i="33"/>
  <c r="AB474" i="33"/>
  <c r="Y474" i="33"/>
  <c r="AH473" i="33"/>
  <c r="AG473" i="33"/>
  <c r="AF473" i="33"/>
  <c r="AE473" i="33"/>
  <c r="AB473" i="33"/>
  <c r="AC473" i="33" s="1"/>
  <c r="Y473" i="33"/>
  <c r="AH472" i="33"/>
  <c r="AG472" i="33"/>
  <c r="AF472" i="33"/>
  <c r="AE472" i="33"/>
  <c r="AB472" i="33"/>
  <c r="AC472" i="33" s="1"/>
  <c r="Y472" i="33"/>
  <c r="AH471" i="33"/>
  <c r="AG471" i="33"/>
  <c r="AF471" i="33"/>
  <c r="AE471" i="33"/>
  <c r="AC471" i="33"/>
  <c r="AB471" i="33"/>
  <c r="Y471" i="33"/>
  <c r="AH470" i="33"/>
  <c r="AG470" i="33"/>
  <c r="AF470" i="33"/>
  <c r="AE470" i="33"/>
  <c r="AC470" i="33"/>
  <c r="AB470" i="33"/>
  <c r="Y470" i="33"/>
  <c r="AH469" i="33"/>
  <c r="AG469" i="33"/>
  <c r="AF469" i="33"/>
  <c r="AE469" i="33"/>
  <c r="AB469" i="33"/>
  <c r="AC469" i="33" s="1"/>
  <c r="Y469" i="33"/>
  <c r="AH468" i="33"/>
  <c r="AG468" i="33"/>
  <c r="AF468" i="33"/>
  <c r="AE468" i="33"/>
  <c r="AB468" i="33"/>
  <c r="AC468" i="33" s="1"/>
  <c r="Y468" i="33"/>
  <c r="AH467" i="33"/>
  <c r="AG467" i="33"/>
  <c r="AF467" i="33"/>
  <c r="AE467" i="33"/>
  <c r="AC467" i="33"/>
  <c r="AB467" i="33"/>
  <c r="Y467" i="33"/>
  <c r="AH466" i="33"/>
  <c r="AG466" i="33"/>
  <c r="AF466" i="33"/>
  <c r="AE466" i="33"/>
  <c r="AC466" i="33"/>
  <c r="AB466" i="33"/>
  <c r="Y466" i="33"/>
  <c r="AH465" i="33"/>
  <c r="AG465" i="33"/>
  <c r="AF465" i="33"/>
  <c r="AE465" i="33"/>
  <c r="AB465" i="33"/>
  <c r="AC465" i="33" s="1"/>
  <c r="Y465" i="33"/>
  <c r="AH464" i="33"/>
  <c r="AG464" i="33"/>
  <c r="AF464" i="33"/>
  <c r="AE464" i="33"/>
  <c r="AB464" i="33"/>
  <c r="AC464" i="33" s="1"/>
  <c r="Y464" i="33"/>
  <c r="AH463" i="33"/>
  <c r="AG463" i="33"/>
  <c r="AF463" i="33"/>
  <c r="AE463" i="33"/>
  <c r="AC463" i="33"/>
  <c r="AB463" i="33"/>
  <c r="Y463" i="33"/>
  <c r="AH462" i="33"/>
  <c r="AG462" i="33"/>
  <c r="AF462" i="33"/>
  <c r="AE462" i="33"/>
  <c r="AC462" i="33"/>
  <c r="AB462" i="33"/>
  <c r="Y462" i="33"/>
  <c r="AH461" i="33"/>
  <c r="AG461" i="33"/>
  <c r="AF461" i="33"/>
  <c r="AE461" i="33"/>
  <c r="AB461" i="33"/>
  <c r="AC461" i="33" s="1"/>
  <c r="Y461" i="33"/>
  <c r="AH460" i="33"/>
  <c r="AG460" i="33"/>
  <c r="AF460" i="33"/>
  <c r="AE460" i="33"/>
  <c r="AB460" i="33"/>
  <c r="AC460" i="33" s="1"/>
  <c r="Y460" i="33"/>
  <c r="AH459" i="33"/>
  <c r="AG459" i="33"/>
  <c r="AF459" i="33"/>
  <c r="AE459" i="33"/>
  <c r="AC459" i="33"/>
  <c r="AB459" i="33"/>
  <c r="Y459" i="33"/>
  <c r="AH458" i="33"/>
  <c r="AG458" i="33"/>
  <c r="AF458" i="33"/>
  <c r="AE458" i="33"/>
  <c r="AC458" i="33"/>
  <c r="AB458" i="33"/>
  <c r="Y458" i="33"/>
  <c r="AH457" i="33"/>
  <c r="AG457" i="33"/>
  <c r="AF457" i="33"/>
  <c r="AE457" i="33"/>
  <c r="AB457" i="33"/>
  <c r="AC457" i="33" s="1"/>
  <c r="Y457" i="33"/>
  <c r="AH456" i="33"/>
  <c r="AG456" i="33"/>
  <c r="AF456" i="33"/>
  <c r="AE456" i="33"/>
  <c r="AB456" i="33"/>
  <c r="AC456" i="33" s="1"/>
  <c r="Y456" i="33"/>
  <c r="AH455" i="33"/>
  <c r="AG455" i="33"/>
  <c r="AF455" i="33"/>
  <c r="AE455" i="33"/>
  <c r="AC455" i="33"/>
  <c r="AB455" i="33"/>
  <c r="Y455" i="33"/>
  <c r="AH454" i="33"/>
  <c r="AG454" i="33"/>
  <c r="AF454" i="33"/>
  <c r="AE454" i="33"/>
  <c r="AC454" i="33"/>
  <c r="AB454" i="33"/>
  <c r="Y454" i="33"/>
  <c r="AH453" i="33"/>
  <c r="AG453" i="33"/>
  <c r="AF453" i="33"/>
  <c r="AE453" i="33"/>
  <c r="AB453" i="33"/>
  <c r="AC453" i="33" s="1"/>
  <c r="Y453" i="33"/>
  <c r="AH452" i="33"/>
  <c r="AG452" i="33"/>
  <c r="AF452" i="33"/>
  <c r="AE452" i="33"/>
  <c r="AB452" i="33"/>
  <c r="AC452" i="33" s="1"/>
  <c r="Y452" i="33"/>
  <c r="AH451" i="33"/>
  <c r="AG451" i="33"/>
  <c r="AF451" i="33"/>
  <c r="AE451" i="33"/>
  <c r="AC451" i="33"/>
  <c r="AB451" i="33"/>
  <c r="Y451" i="33"/>
  <c r="AH450" i="33"/>
  <c r="AG450" i="33"/>
  <c r="AF450" i="33"/>
  <c r="AE450" i="33"/>
  <c r="AC450" i="33"/>
  <c r="AB450" i="33"/>
  <c r="Y450" i="33"/>
  <c r="AH449" i="33"/>
  <c r="AG449" i="33"/>
  <c r="AF449" i="33"/>
  <c r="AE449" i="33"/>
  <c r="AB449" i="33"/>
  <c r="AC449" i="33" s="1"/>
  <c r="Y449" i="33"/>
  <c r="AH448" i="33"/>
  <c r="AG448" i="33"/>
  <c r="AF448" i="33"/>
  <c r="AE448" i="33"/>
  <c r="AB448" i="33"/>
  <c r="AC448" i="33" s="1"/>
  <c r="Y448" i="33"/>
  <c r="AH447" i="33"/>
  <c r="AG447" i="33"/>
  <c r="AF447" i="33"/>
  <c r="AE447" i="33"/>
  <c r="AC447" i="33"/>
  <c r="AB447" i="33"/>
  <c r="Y447" i="33"/>
  <c r="AH446" i="33"/>
  <c r="AG446" i="33"/>
  <c r="AF446" i="33"/>
  <c r="AE446" i="33"/>
  <c r="AC446" i="33"/>
  <c r="AB446" i="33"/>
  <c r="Y446" i="33"/>
  <c r="AH445" i="33"/>
  <c r="AG445" i="33"/>
  <c r="AF445" i="33"/>
  <c r="AE445" i="33"/>
  <c r="AB445" i="33"/>
  <c r="AC445" i="33" s="1"/>
  <c r="Y445" i="33"/>
  <c r="AH444" i="33"/>
  <c r="AG444" i="33"/>
  <c r="AF444" i="33"/>
  <c r="AE444" i="33"/>
  <c r="AB444" i="33"/>
  <c r="AC444" i="33" s="1"/>
  <c r="Y444" i="33"/>
  <c r="AH443" i="33"/>
  <c r="AG443" i="33"/>
  <c r="AF443" i="33"/>
  <c r="AE443" i="33"/>
  <c r="AC443" i="33"/>
  <c r="AB443" i="33"/>
  <c r="Y443" i="33"/>
  <c r="AH442" i="33"/>
  <c r="AG442" i="33"/>
  <c r="AF442" i="33"/>
  <c r="AE442" i="33"/>
  <c r="AC442" i="33"/>
  <c r="AB442" i="33"/>
  <c r="Y442" i="33"/>
  <c r="AH441" i="33"/>
  <c r="AG441" i="33"/>
  <c r="AF441" i="33"/>
  <c r="AE441" i="33"/>
  <c r="AB441" i="33"/>
  <c r="AC441" i="33" s="1"/>
  <c r="Y441" i="33"/>
  <c r="AH440" i="33"/>
  <c r="AG440" i="33"/>
  <c r="AF440" i="33"/>
  <c r="AE440" i="33"/>
  <c r="AB440" i="33"/>
  <c r="AC440" i="33" s="1"/>
  <c r="Y440" i="33"/>
  <c r="AH439" i="33"/>
  <c r="AG439" i="33"/>
  <c r="AF439" i="33"/>
  <c r="AE439" i="33"/>
  <c r="AC439" i="33"/>
  <c r="AB439" i="33"/>
  <c r="Y439" i="33"/>
  <c r="AH438" i="33"/>
  <c r="AG438" i="33"/>
  <c r="AF438" i="33"/>
  <c r="AE438" i="33"/>
  <c r="AC438" i="33"/>
  <c r="AB438" i="33"/>
  <c r="Y438" i="33"/>
  <c r="AH437" i="33"/>
  <c r="AG437" i="33"/>
  <c r="AF437" i="33"/>
  <c r="AE437" i="33"/>
  <c r="AB437" i="33"/>
  <c r="AC437" i="33" s="1"/>
  <c r="Y437" i="33"/>
  <c r="AH436" i="33"/>
  <c r="AG436" i="33"/>
  <c r="AF436" i="33"/>
  <c r="AE436" i="33"/>
  <c r="AB436" i="33"/>
  <c r="AC436" i="33" s="1"/>
  <c r="Y436" i="33"/>
  <c r="AH435" i="33"/>
  <c r="AG435" i="33"/>
  <c r="AF435" i="33"/>
  <c r="AE435" i="33"/>
  <c r="AC435" i="33"/>
  <c r="AB435" i="33"/>
  <c r="Y435" i="33"/>
  <c r="AH434" i="33"/>
  <c r="AG434" i="33"/>
  <c r="AF434" i="33"/>
  <c r="AE434" i="33"/>
  <c r="AC434" i="33"/>
  <c r="AB434" i="33"/>
  <c r="Y434" i="33"/>
  <c r="AH433" i="33"/>
  <c r="AG433" i="33"/>
  <c r="AF433" i="33"/>
  <c r="AE433" i="33"/>
  <c r="AB433" i="33"/>
  <c r="AC433" i="33" s="1"/>
  <c r="Y433" i="33"/>
  <c r="AH432" i="33"/>
  <c r="AG432" i="33"/>
  <c r="AF432" i="33"/>
  <c r="AE432" i="33"/>
  <c r="AB432" i="33"/>
  <c r="AC432" i="33" s="1"/>
  <c r="Y432" i="33"/>
  <c r="AH431" i="33"/>
  <c r="AG431" i="33"/>
  <c r="AF431" i="33"/>
  <c r="AE431" i="33"/>
  <c r="AC431" i="33"/>
  <c r="AB431" i="33"/>
  <c r="Y431" i="33"/>
  <c r="AH430" i="33"/>
  <c r="AG430" i="33"/>
  <c r="AF430" i="33"/>
  <c r="AE430" i="33"/>
  <c r="AC430" i="33"/>
  <c r="AB430" i="33"/>
  <c r="Y430" i="33"/>
  <c r="AH429" i="33"/>
  <c r="AG429" i="33"/>
  <c r="AF429" i="33"/>
  <c r="AE429" i="33"/>
  <c r="AB429" i="33"/>
  <c r="AC429" i="33" s="1"/>
  <c r="Y429" i="33"/>
  <c r="AH428" i="33"/>
  <c r="AG428" i="33"/>
  <c r="AF428" i="33"/>
  <c r="AE428" i="33"/>
  <c r="AC428" i="33"/>
  <c r="AB428" i="33"/>
  <c r="Y428" i="33"/>
  <c r="AH427" i="33"/>
  <c r="AG427" i="33"/>
  <c r="AF427" i="33"/>
  <c r="AE427" i="33"/>
  <c r="AC427" i="33"/>
  <c r="AB427" i="33"/>
  <c r="Y427" i="33"/>
  <c r="AH426" i="33"/>
  <c r="AG426" i="33"/>
  <c r="AF426" i="33"/>
  <c r="AE426" i="33"/>
  <c r="AC426" i="33"/>
  <c r="AB426" i="33"/>
  <c r="Y426" i="33"/>
  <c r="AH425" i="33"/>
  <c r="AG425" i="33"/>
  <c r="AF425" i="33"/>
  <c r="AE425" i="33"/>
  <c r="AB425" i="33"/>
  <c r="AC425" i="33" s="1"/>
  <c r="Y425" i="33"/>
  <c r="AH424" i="33"/>
  <c r="AG424" i="33"/>
  <c r="AF424" i="33"/>
  <c r="AE424" i="33"/>
  <c r="AC424" i="33"/>
  <c r="AB424" i="33"/>
  <c r="Y424" i="33"/>
  <c r="AH423" i="33"/>
  <c r="AG423" i="33"/>
  <c r="AF423" i="33"/>
  <c r="AE423" i="33"/>
  <c r="AC423" i="33"/>
  <c r="AB423" i="33"/>
  <c r="Y423" i="33"/>
  <c r="AH422" i="33"/>
  <c r="AG422" i="33"/>
  <c r="AF422" i="33"/>
  <c r="AE422" i="33"/>
  <c r="AC422" i="33"/>
  <c r="AB422" i="33"/>
  <c r="Y422" i="33"/>
  <c r="AH421" i="33"/>
  <c r="AG421" i="33"/>
  <c r="AF421" i="33"/>
  <c r="AE421" i="33"/>
  <c r="AB421" i="33"/>
  <c r="AC421" i="33" s="1"/>
  <c r="Y421" i="33"/>
  <c r="AH420" i="33"/>
  <c r="AG420" i="33"/>
  <c r="AF420" i="33"/>
  <c r="AE420" i="33"/>
  <c r="AB420" i="33"/>
  <c r="AC420" i="33" s="1"/>
  <c r="Y420" i="33"/>
  <c r="AH419" i="33"/>
  <c r="AG419" i="33"/>
  <c r="AF419" i="33"/>
  <c r="AE419" i="33"/>
  <c r="AC419" i="33"/>
  <c r="AB419" i="33"/>
  <c r="Y419" i="33"/>
  <c r="AH418" i="33"/>
  <c r="AG418" i="33"/>
  <c r="AF418" i="33"/>
  <c r="AE418" i="33"/>
  <c r="AC418" i="33"/>
  <c r="AB418" i="33"/>
  <c r="Y418" i="33"/>
  <c r="AH417" i="33"/>
  <c r="AG417" i="33"/>
  <c r="AF417" i="33"/>
  <c r="AE417" i="33"/>
  <c r="AB417" i="33"/>
  <c r="AC417" i="33" s="1"/>
  <c r="Y417" i="33"/>
  <c r="AH416" i="33"/>
  <c r="AG416" i="33"/>
  <c r="AF416" i="33"/>
  <c r="AE416" i="33"/>
  <c r="AB416" i="33"/>
  <c r="AC416" i="33" s="1"/>
  <c r="Y416" i="33"/>
  <c r="AH415" i="33"/>
  <c r="AG415" i="33"/>
  <c r="AF415" i="33"/>
  <c r="AE415" i="33"/>
  <c r="AC415" i="33"/>
  <c r="AB415" i="33"/>
  <c r="Y415" i="33"/>
  <c r="AH414" i="33"/>
  <c r="AG414" i="33"/>
  <c r="AF414" i="33"/>
  <c r="AE414" i="33"/>
  <c r="AC414" i="33"/>
  <c r="AB414" i="33"/>
  <c r="Y414" i="33"/>
  <c r="AH413" i="33"/>
  <c r="AG413" i="33"/>
  <c r="AF413" i="33"/>
  <c r="AE413" i="33"/>
  <c r="AB413" i="33"/>
  <c r="AC413" i="33" s="1"/>
  <c r="Y413" i="33"/>
  <c r="AH412" i="33"/>
  <c r="AG412" i="33"/>
  <c r="AF412" i="33"/>
  <c r="AE412" i="33"/>
  <c r="AB412" i="33"/>
  <c r="AC412" i="33" s="1"/>
  <c r="Y412" i="33"/>
  <c r="AH411" i="33"/>
  <c r="AG411" i="33"/>
  <c r="AF411" i="33"/>
  <c r="AE411" i="33"/>
  <c r="AC411" i="33"/>
  <c r="AB411" i="33"/>
  <c r="Y411" i="33"/>
  <c r="AH410" i="33"/>
  <c r="AG410" i="33"/>
  <c r="AF410" i="33"/>
  <c r="AE410" i="33"/>
  <c r="AC410" i="33"/>
  <c r="AB410" i="33"/>
  <c r="Y410" i="33"/>
  <c r="AH409" i="33"/>
  <c r="AG409" i="33"/>
  <c r="AF409" i="33"/>
  <c r="AE409" i="33"/>
  <c r="AB409" i="33"/>
  <c r="AC409" i="33" s="1"/>
  <c r="Y409" i="33"/>
  <c r="AH408" i="33"/>
  <c r="AG408" i="33"/>
  <c r="AF408" i="33"/>
  <c r="AE408" i="33"/>
  <c r="AB408" i="33"/>
  <c r="AC408" i="33" s="1"/>
  <c r="Y408" i="33"/>
  <c r="AH407" i="33"/>
  <c r="AG407" i="33"/>
  <c r="AF407" i="33"/>
  <c r="AE407" i="33"/>
  <c r="AB407" i="33"/>
  <c r="AC407" i="33" s="1"/>
  <c r="Y407" i="33"/>
  <c r="AH406" i="33"/>
  <c r="AG406" i="33"/>
  <c r="AF406" i="33"/>
  <c r="AE406" i="33"/>
  <c r="AC406" i="33"/>
  <c r="AB406" i="33"/>
  <c r="Y406" i="33"/>
  <c r="AH405" i="33"/>
  <c r="AG405" i="33"/>
  <c r="AF405" i="33"/>
  <c r="AE405" i="33"/>
  <c r="AB405" i="33"/>
  <c r="AC405" i="33" s="1"/>
  <c r="Y405" i="33"/>
  <c r="AH404" i="33"/>
  <c r="AG404" i="33"/>
  <c r="AF404" i="33"/>
  <c r="AE404" i="33"/>
  <c r="AB404" i="33"/>
  <c r="AC404" i="33" s="1"/>
  <c r="Y404" i="33"/>
  <c r="AH403" i="33"/>
  <c r="AG403" i="33"/>
  <c r="AF403" i="33"/>
  <c r="AE403" i="33"/>
  <c r="AB403" i="33"/>
  <c r="AC403" i="33" s="1"/>
  <c r="Y403" i="33"/>
  <c r="AH402" i="33"/>
  <c r="AG402" i="33"/>
  <c r="AF402" i="33"/>
  <c r="AE402" i="33"/>
  <c r="AC402" i="33"/>
  <c r="AB402" i="33"/>
  <c r="Y402" i="33"/>
  <c r="AH401" i="33"/>
  <c r="AG401" i="33"/>
  <c r="AF401" i="33"/>
  <c r="AE401" i="33"/>
  <c r="AB401" i="33"/>
  <c r="AC401" i="33" s="1"/>
  <c r="Y401" i="33"/>
  <c r="AH400" i="33"/>
  <c r="AG400" i="33"/>
  <c r="AF400" i="33"/>
  <c r="AE400" i="33"/>
  <c r="AB400" i="33"/>
  <c r="AC400" i="33" s="1"/>
  <c r="Y400" i="33"/>
  <c r="AH399" i="33"/>
  <c r="AG399" i="33"/>
  <c r="AF399" i="33"/>
  <c r="AE399" i="33"/>
  <c r="AB399" i="33"/>
  <c r="AC399" i="33" s="1"/>
  <c r="Y399" i="33"/>
  <c r="AH398" i="33"/>
  <c r="AG398" i="33"/>
  <c r="AF398" i="33"/>
  <c r="AE398" i="33"/>
  <c r="AC398" i="33"/>
  <c r="AB398" i="33"/>
  <c r="Y398" i="33"/>
  <c r="AH397" i="33"/>
  <c r="AG397" i="33"/>
  <c r="AF397" i="33"/>
  <c r="AE397" i="33"/>
  <c r="AB397" i="33"/>
  <c r="AC397" i="33" s="1"/>
  <c r="Y397" i="33"/>
  <c r="AH396" i="33"/>
  <c r="AG396" i="33"/>
  <c r="AF396" i="33"/>
  <c r="AE396" i="33"/>
  <c r="AB396" i="33"/>
  <c r="AC396" i="33" s="1"/>
  <c r="Y396" i="33"/>
  <c r="AH395" i="33"/>
  <c r="AG395" i="33"/>
  <c r="AF395" i="33"/>
  <c r="AE395" i="33"/>
  <c r="AB395" i="33"/>
  <c r="AC395" i="33" s="1"/>
  <c r="Y395" i="33"/>
  <c r="AH394" i="33"/>
  <c r="AG394" i="33"/>
  <c r="AF394" i="33"/>
  <c r="AE394" i="33"/>
  <c r="AC394" i="33"/>
  <c r="AB394" i="33"/>
  <c r="Y394" i="33"/>
  <c r="AH393" i="33"/>
  <c r="AG393" i="33"/>
  <c r="AF393" i="33"/>
  <c r="AE393" i="33"/>
  <c r="AB393" i="33"/>
  <c r="AC393" i="33" s="1"/>
  <c r="Y393" i="33"/>
  <c r="AH392" i="33"/>
  <c r="AG392" i="33"/>
  <c r="AF392" i="33"/>
  <c r="AE392" i="33"/>
  <c r="AB392" i="33"/>
  <c r="AC392" i="33" s="1"/>
  <c r="Y392" i="33"/>
  <c r="AH391" i="33"/>
  <c r="AG391" i="33"/>
  <c r="AF391" i="33"/>
  <c r="AE391" i="33"/>
  <c r="AB391" i="33"/>
  <c r="AC391" i="33" s="1"/>
  <c r="Y391" i="33"/>
  <c r="AH390" i="33"/>
  <c r="AG390" i="33"/>
  <c r="AF390" i="33"/>
  <c r="AE390" i="33"/>
  <c r="AC390" i="33"/>
  <c r="AB390" i="33"/>
  <c r="Y390" i="33"/>
  <c r="AH389" i="33"/>
  <c r="AG389" i="33"/>
  <c r="AF389" i="33"/>
  <c r="AE389" i="33"/>
  <c r="AB389" i="33"/>
  <c r="AC389" i="33" s="1"/>
  <c r="Y389" i="33"/>
  <c r="AH388" i="33"/>
  <c r="AG388" i="33"/>
  <c r="AF388" i="33"/>
  <c r="AE388" i="33"/>
  <c r="AB388" i="33"/>
  <c r="AC388" i="33" s="1"/>
  <c r="Y388" i="33"/>
  <c r="AH387" i="33"/>
  <c r="AG387" i="33"/>
  <c r="AF387" i="33"/>
  <c r="AE387" i="33"/>
  <c r="AB387" i="33"/>
  <c r="AC387" i="33" s="1"/>
  <c r="Y387" i="33"/>
  <c r="AH386" i="33"/>
  <c r="AG386" i="33"/>
  <c r="AF386" i="33"/>
  <c r="AE386" i="33"/>
  <c r="AC386" i="33"/>
  <c r="AB386" i="33"/>
  <c r="Y386" i="33"/>
  <c r="AH385" i="33"/>
  <c r="AG385" i="33"/>
  <c r="AF385" i="33"/>
  <c r="AE385" i="33"/>
  <c r="AB385" i="33"/>
  <c r="AC385" i="33" s="1"/>
  <c r="Y385" i="33"/>
  <c r="AH384" i="33"/>
  <c r="AG384" i="33"/>
  <c r="AF384" i="33"/>
  <c r="AE384" i="33"/>
  <c r="AB384" i="33"/>
  <c r="AC384" i="33" s="1"/>
  <c r="Y384" i="33"/>
  <c r="AH383" i="33"/>
  <c r="AG383" i="33"/>
  <c r="AF383" i="33"/>
  <c r="AE383" i="33"/>
  <c r="AB383" i="33"/>
  <c r="AC383" i="33" s="1"/>
  <c r="Y383" i="33"/>
  <c r="AH382" i="33"/>
  <c r="AG382" i="33"/>
  <c r="AF382" i="33"/>
  <c r="AE382" i="33"/>
  <c r="AC382" i="33"/>
  <c r="AB382" i="33"/>
  <c r="Y382" i="33"/>
  <c r="AH381" i="33"/>
  <c r="AG381" i="33"/>
  <c r="AF381" i="33"/>
  <c r="AE381" i="33"/>
  <c r="AB381" i="33"/>
  <c r="AC381" i="33" s="1"/>
  <c r="Y381" i="33"/>
  <c r="AH380" i="33"/>
  <c r="AG380" i="33"/>
  <c r="AF380" i="33"/>
  <c r="AE380" i="33"/>
  <c r="AB380" i="33"/>
  <c r="AC380" i="33" s="1"/>
  <c r="Y380" i="33"/>
  <c r="AH379" i="33"/>
  <c r="AG379" i="33"/>
  <c r="AF379" i="33"/>
  <c r="AE379" i="33"/>
  <c r="AB379" i="33"/>
  <c r="AC379" i="33" s="1"/>
  <c r="Y379" i="33"/>
  <c r="AH378" i="33"/>
  <c r="AG378" i="33"/>
  <c r="AF378" i="33"/>
  <c r="AE378" i="33"/>
  <c r="AC378" i="33"/>
  <c r="AB378" i="33"/>
  <c r="Y378" i="33"/>
  <c r="AH377" i="33"/>
  <c r="AG377" i="33"/>
  <c r="AF377" i="33"/>
  <c r="AE377" i="33"/>
  <c r="AB377" i="33"/>
  <c r="AC377" i="33" s="1"/>
  <c r="Y377" i="33"/>
  <c r="AH376" i="33"/>
  <c r="AG376" i="33"/>
  <c r="AF376" i="33"/>
  <c r="AE376" i="33"/>
  <c r="AB376" i="33"/>
  <c r="AC376" i="33" s="1"/>
  <c r="Y376" i="33"/>
  <c r="AH375" i="33"/>
  <c r="AG375" i="33"/>
  <c r="AF375" i="33"/>
  <c r="AE375" i="33"/>
  <c r="AB375" i="33"/>
  <c r="AC375" i="33" s="1"/>
  <c r="Y375" i="33"/>
  <c r="AH374" i="33"/>
  <c r="AG374" i="33"/>
  <c r="AF374" i="33"/>
  <c r="AE374" i="33"/>
  <c r="AC374" i="33"/>
  <c r="AB374" i="33"/>
  <c r="Y374" i="33"/>
  <c r="AH373" i="33"/>
  <c r="AG373" i="33"/>
  <c r="AF373" i="33"/>
  <c r="AE373" i="33"/>
  <c r="AB373" i="33"/>
  <c r="AC373" i="33" s="1"/>
  <c r="Y373" i="33"/>
  <c r="AH372" i="33"/>
  <c r="AG372" i="33"/>
  <c r="AF372" i="33"/>
  <c r="AE372" i="33"/>
  <c r="AB372" i="33"/>
  <c r="AC372" i="33" s="1"/>
  <c r="Y372" i="33"/>
  <c r="AH371" i="33"/>
  <c r="AG371" i="33"/>
  <c r="AF371" i="33"/>
  <c r="AE371" i="33"/>
  <c r="AB371" i="33"/>
  <c r="AC371" i="33" s="1"/>
  <c r="Y371" i="33"/>
  <c r="AH370" i="33"/>
  <c r="AG370" i="33"/>
  <c r="AF370" i="33"/>
  <c r="AE370" i="33"/>
  <c r="AC370" i="33"/>
  <c r="AB370" i="33"/>
  <c r="Y370" i="33"/>
  <c r="AH369" i="33"/>
  <c r="AG369" i="33"/>
  <c r="AF369" i="33"/>
  <c r="AE369" i="33"/>
  <c r="AB369" i="33"/>
  <c r="AC369" i="33" s="1"/>
  <c r="Y369" i="33"/>
  <c r="AH368" i="33"/>
  <c r="AG368" i="33"/>
  <c r="AF368" i="33"/>
  <c r="AE368" i="33"/>
  <c r="AB368" i="33"/>
  <c r="AC368" i="33" s="1"/>
  <c r="Y368" i="33"/>
  <c r="AH367" i="33"/>
  <c r="AG367" i="33"/>
  <c r="AF367" i="33"/>
  <c r="AE367" i="33"/>
  <c r="AB367" i="33"/>
  <c r="AC367" i="33" s="1"/>
  <c r="Y367" i="33"/>
  <c r="AH366" i="33"/>
  <c r="AG366" i="33"/>
  <c r="AF366" i="33"/>
  <c r="AE366" i="33"/>
  <c r="AC366" i="33"/>
  <c r="AB366" i="33"/>
  <c r="Y366" i="33"/>
  <c r="AH365" i="33"/>
  <c r="AG365" i="33"/>
  <c r="AF365" i="33"/>
  <c r="AE365" i="33"/>
  <c r="AB365" i="33"/>
  <c r="AC365" i="33" s="1"/>
  <c r="Y365" i="33"/>
  <c r="AH364" i="33"/>
  <c r="AG364" i="33"/>
  <c r="AF364" i="33"/>
  <c r="AE364" i="33"/>
  <c r="AB364" i="33"/>
  <c r="AC364" i="33" s="1"/>
  <c r="Y364" i="33"/>
  <c r="AH363" i="33"/>
  <c r="AG363" i="33"/>
  <c r="AF363" i="33"/>
  <c r="AE363" i="33"/>
  <c r="AB363" i="33"/>
  <c r="AC363" i="33" s="1"/>
  <c r="Y363" i="33"/>
  <c r="AH362" i="33"/>
  <c r="AG362" i="33"/>
  <c r="AF362" i="33"/>
  <c r="AE362" i="33"/>
  <c r="AC362" i="33"/>
  <c r="AB362" i="33"/>
  <c r="Y362" i="33"/>
  <c r="AH361" i="33"/>
  <c r="AG361" i="33"/>
  <c r="AF361" i="33"/>
  <c r="AE361" i="33"/>
  <c r="AB361" i="33"/>
  <c r="AC361" i="33" s="1"/>
  <c r="Y361" i="33"/>
  <c r="AH360" i="33"/>
  <c r="AG360" i="33"/>
  <c r="AF360" i="33"/>
  <c r="AE360" i="33"/>
  <c r="AB360" i="33"/>
  <c r="AC360" i="33" s="1"/>
  <c r="Y360" i="33"/>
  <c r="AH359" i="33"/>
  <c r="AG359" i="33"/>
  <c r="AF359" i="33"/>
  <c r="AE359" i="33"/>
  <c r="AB359" i="33"/>
  <c r="AC359" i="33" s="1"/>
  <c r="Y359" i="33"/>
  <c r="AH358" i="33"/>
  <c r="AG358" i="33"/>
  <c r="AF358" i="33"/>
  <c r="AE358" i="33"/>
  <c r="AC358" i="33"/>
  <c r="AB358" i="33"/>
  <c r="Y358" i="33"/>
  <c r="AH357" i="33"/>
  <c r="AG357" i="33"/>
  <c r="AF357" i="33"/>
  <c r="AE357" i="33"/>
  <c r="AB357" i="33"/>
  <c r="AC357" i="33" s="1"/>
  <c r="Y357" i="33"/>
  <c r="AH356" i="33"/>
  <c r="AG356" i="33"/>
  <c r="AF356" i="33"/>
  <c r="AE356" i="33"/>
  <c r="AB356" i="33"/>
  <c r="AC356" i="33" s="1"/>
  <c r="Y356" i="33"/>
  <c r="AH355" i="33"/>
  <c r="AG355" i="33"/>
  <c r="AF355" i="33"/>
  <c r="AE355" i="33"/>
  <c r="AB355" i="33"/>
  <c r="AC355" i="33" s="1"/>
  <c r="Y355" i="33"/>
  <c r="AH354" i="33"/>
  <c r="AG354" i="33"/>
  <c r="AF354" i="33"/>
  <c r="AE354" i="33"/>
  <c r="AC354" i="33"/>
  <c r="AB354" i="33"/>
  <c r="Y354" i="33"/>
  <c r="AH353" i="33"/>
  <c r="AG353" i="33"/>
  <c r="AF353" i="33"/>
  <c r="AE353" i="33"/>
  <c r="AB353" i="33"/>
  <c r="AC353" i="33" s="1"/>
  <c r="Y353" i="33"/>
  <c r="AH352" i="33"/>
  <c r="AG352" i="33"/>
  <c r="AF352" i="33"/>
  <c r="AE352" i="33"/>
  <c r="AB352" i="33"/>
  <c r="AC352" i="33" s="1"/>
  <c r="Y352" i="33"/>
  <c r="AH351" i="33"/>
  <c r="AG351" i="33"/>
  <c r="AF351" i="33"/>
  <c r="AE351" i="33"/>
  <c r="AB351" i="33"/>
  <c r="AC351" i="33" s="1"/>
  <c r="Y351" i="33"/>
  <c r="AH350" i="33"/>
  <c r="AG350" i="33"/>
  <c r="AF350" i="33"/>
  <c r="AE350" i="33"/>
  <c r="AC350" i="33"/>
  <c r="AB350" i="33"/>
  <c r="Y350" i="33"/>
  <c r="AH349" i="33"/>
  <c r="AG349" i="33"/>
  <c r="AF349" i="33"/>
  <c r="AE349" i="33"/>
  <c r="AB349" i="33"/>
  <c r="AC349" i="33" s="1"/>
  <c r="Y349" i="33"/>
  <c r="AH348" i="33"/>
  <c r="AG348" i="33"/>
  <c r="AF348" i="33"/>
  <c r="AE348" i="33"/>
  <c r="AB348" i="33"/>
  <c r="AC348" i="33" s="1"/>
  <c r="Y348" i="33"/>
  <c r="AH347" i="33"/>
  <c r="AG347" i="33"/>
  <c r="AF347" i="33"/>
  <c r="AE347" i="33"/>
  <c r="AB347" i="33"/>
  <c r="AC347" i="33" s="1"/>
  <c r="Y347" i="33"/>
  <c r="AH346" i="33"/>
  <c r="AG346" i="33"/>
  <c r="AF346" i="33"/>
  <c r="AE346" i="33"/>
  <c r="AC346" i="33"/>
  <c r="AB346" i="33"/>
  <c r="Y346" i="33"/>
  <c r="AH345" i="33"/>
  <c r="AG345" i="33"/>
  <c r="AF345" i="33"/>
  <c r="AE345" i="33"/>
  <c r="AB345" i="33"/>
  <c r="AC345" i="33" s="1"/>
  <c r="Y345" i="33"/>
  <c r="AH344" i="33"/>
  <c r="AG344" i="33"/>
  <c r="AF344" i="33"/>
  <c r="AE344" i="33"/>
  <c r="AB344" i="33"/>
  <c r="AC344" i="33" s="1"/>
  <c r="Y344" i="33"/>
  <c r="AH343" i="33"/>
  <c r="AG343" i="33"/>
  <c r="AF343" i="33"/>
  <c r="AE343" i="33"/>
  <c r="AB343" i="33"/>
  <c r="AC343" i="33" s="1"/>
  <c r="Y343" i="33"/>
  <c r="AH342" i="33"/>
  <c r="AG342" i="33"/>
  <c r="AF342" i="33"/>
  <c r="AE342" i="33"/>
  <c r="AC342" i="33"/>
  <c r="AB342" i="33"/>
  <c r="Y342" i="33"/>
  <c r="AH341" i="33"/>
  <c r="AG341" i="33"/>
  <c r="AF341" i="33"/>
  <c r="AE341" i="33"/>
  <c r="AB341" i="33"/>
  <c r="AC341" i="33" s="1"/>
  <c r="Y341" i="33"/>
  <c r="AH340" i="33"/>
  <c r="AG340" i="33"/>
  <c r="AF340" i="33"/>
  <c r="AE340" i="33"/>
  <c r="AB340" i="33"/>
  <c r="AC340" i="33" s="1"/>
  <c r="Y340" i="33"/>
  <c r="AH339" i="33"/>
  <c r="AG339" i="33"/>
  <c r="AF339" i="33"/>
  <c r="AE339" i="33"/>
  <c r="AB339" i="33"/>
  <c r="AC339" i="33" s="1"/>
  <c r="Y339" i="33"/>
  <c r="AH338" i="33"/>
  <c r="AG338" i="33"/>
  <c r="AF338" i="33"/>
  <c r="AE338" i="33"/>
  <c r="AC338" i="33"/>
  <c r="AB338" i="33"/>
  <c r="Y338" i="33"/>
  <c r="AH337" i="33"/>
  <c r="AG337" i="33"/>
  <c r="AF337" i="33"/>
  <c r="AE337" i="33"/>
  <c r="AB337" i="33"/>
  <c r="AC337" i="33" s="1"/>
  <c r="Y337" i="33"/>
  <c r="AH336" i="33"/>
  <c r="AG336" i="33"/>
  <c r="AF336" i="33"/>
  <c r="AE336" i="33"/>
  <c r="AB336" i="33"/>
  <c r="AC336" i="33" s="1"/>
  <c r="Y336" i="33"/>
  <c r="AH335" i="33"/>
  <c r="AG335" i="33"/>
  <c r="AF335" i="33"/>
  <c r="AE335" i="33"/>
  <c r="AB335" i="33"/>
  <c r="AC335" i="33" s="1"/>
  <c r="Y335" i="33"/>
  <c r="AH334" i="33"/>
  <c r="AG334" i="33"/>
  <c r="AF334" i="33"/>
  <c r="AE334" i="33"/>
  <c r="AC334" i="33"/>
  <c r="AB334" i="33"/>
  <c r="Y334" i="33"/>
  <c r="AH333" i="33"/>
  <c r="AG333" i="33"/>
  <c r="AF333" i="33"/>
  <c r="AE333" i="33"/>
  <c r="AB333" i="33"/>
  <c r="AC333" i="33" s="1"/>
  <c r="Y333" i="33"/>
  <c r="AH332" i="33"/>
  <c r="AG332" i="33"/>
  <c r="AF332" i="33"/>
  <c r="AE332" i="33"/>
  <c r="AB332" i="33"/>
  <c r="AC332" i="33" s="1"/>
  <c r="Y332" i="33"/>
  <c r="AH331" i="33"/>
  <c r="AG331" i="33"/>
  <c r="AF331" i="33"/>
  <c r="AE331" i="33"/>
  <c r="AB331" i="33"/>
  <c r="AC331" i="33" s="1"/>
  <c r="Y331" i="33"/>
  <c r="AH330" i="33"/>
  <c r="AG330" i="33"/>
  <c r="AF330" i="33"/>
  <c r="AE330" i="33"/>
  <c r="AC330" i="33"/>
  <c r="AB330" i="33"/>
  <c r="Y330" i="33"/>
  <c r="AH329" i="33"/>
  <c r="AG329" i="33"/>
  <c r="AF329" i="33"/>
  <c r="AE329" i="33"/>
  <c r="AB329" i="33"/>
  <c r="AC329" i="33" s="1"/>
  <c r="Y329" i="33"/>
  <c r="AH328" i="33"/>
  <c r="AG328" i="33"/>
  <c r="AF328" i="33"/>
  <c r="AE328" i="33"/>
  <c r="AB328" i="33"/>
  <c r="AC328" i="33" s="1"/>
  <c r="Y328" i="33"/>
  <c r="AH327" i="33"/>
  <c r="AG327" i="33"/>
  <c r="AF327" i="33"/>
  <c r="AE327" i="33"/>
  <c r="AB327" i="33"/>
  <c r="AC327" i="33" s="1"/>
  <c r="Y327" i="33"/>
  <c r="AH326" i="33"/>
  <c r="AG326" i="33"/>
  <c r="AF326" i="33"/>
  <c r="AE326" i="33"/>
  <c r="AC326" i="33"/>
  <c r="AB326" i="33"/>
  <c r="Y326" i="33"/>
  <c r="AH325" i="33"/>
  <c r="AG325" i="33"/>
  <c r="AF325" i="33"/>
  <c r="AE325" i="33"/>
  <c r="AB325" i="33"/>
  <c r="AC325" i="33" s="1"/>
  <c r="Y325" i="33"/>
  <c r="AH324" i="33"/>
  <c r="AG324" i="33"/>
  <c r="AF324" i="33"/>
  <c r="AE324" i="33"/>
  <c r="AB324" i="33"/>
  <c r="AC324" i="33" s="1"/>
  <c r="Y324" i="33"/>
  <c r="AH323" i="33"/>
  <c r="AG323" i="33"/>
  <c r="AF323" i="33"/>
  <c r="AE323" i="33"/>
  <c r="AB323" i="33"/>
  <c r="AC323" i="33" s="1"/>
  <c r="Y323" i="33"/>
  <c r="AH322" i="33"/>
  <c r="AG322" i="33"/>
  <c r="AF322" i="33"/>
  <c r="AE322" i="33"/>
  <c r="AC322" i="33"/>
  <c r="AB322" i="33"/>
  <c r="Y322" i="33"/>
  <c r="AH321" i="33"/>
  <c r="AG321" i="33"/>
  <c r="AF321" i="33"/>
  <c r="AE321" i="33"/>
  <c r="AB321" i="33"/>
  <c r="AC321" i="33" s="1"/>
  <c r="Y321" i="33"/>
  <c r="AH320" i="33"/>
  <c r="AG320" i="33"/>
  <c r="AF320" i="33"/>
  <c r="AE320" i="33"/>
  <c r="AB320" i="33"/>
  <c r="AC320" i="33" s="1"/>
  <c r="Y320" i="33"/>
  <c r="AH319" i="33"/>
  <c r="AG319" i="33"/>
  <c r="AF319" i="33"/>
  <c r="AE319" i="33"/>
  <c r="AB319" i="33"/>
  <c r="AC319" i="33" s="1"/>
  <c r="Y319" i="33"/>
  <c r="AH318" i="33"/>
  <c r="AG318" i="33"/>
  <c r="AF318" i="33"/>
  <c r="AE318" i="33"/>
  <c r="AC318" i="33"/>
  <c r="AB318" i="33"/>
  <c r="Y318" i="33"/>
  <c r="AH317" i="33"/>
  <c r="AG317" i="33"/>
  <c r="AF317" i="33"/>
  <c r="AE317" i="33"/>
  <c r="AB317" i="33"/>
  <c r="AC317" i="33" s="1"/>
  <c r="Y317" i="33"/>
  <c r="AH316" i="33"/>
  <c r="AG316" i="33"/>
  <c r="AF316" i="33"/>
  <c r="AE316" i="33"/>
  <c r="AB316" i="33"/>
  <c r="AC316" i="33" s="1"/>
  <c r="Y316" i="33"/>
  <c r="AH315" i="33"/>
  <c r="AG315" i="33"/>
  <c r="AF315" i="33"/>
  <c r="AE315" i="33"/>
  <c r="AB315" i="33"/>
  <c r="AC315" i="33" s="1"/>
  <c r="Y315" i="33"/>
  <c r="AH314" i="33"/>
  <c r="AG314" i="33"/>
  <c r="AF314" i="33"/>
  <c r="AE314" i="33"/>
  <c r="AC314" i="33"/>
  <c r="AB314" i="33"/>
  <c r="Y314" i="33"/>
  <c r="AH313" i="33"/>
  <c r="AG313" i="33"/>
  <c r="AF313" i="33"/>
  <c r="AE313" i="33"/>
  <c r="AB313" i="33"/>
  <c r="AC313" i="33" s="1"/>
  <c r="Y313" i="33"/>
  <c r="AH312" i="33"/>
  <c r="AG312" i="33"/>
  <c r="AF312" i="33"/>
  <c r="AE312" i="33"/>
  <c r="AB312" i="33"/>
  <c r="AC312" i="33" s="1"/>
  <c r="Y312" i="33"/>
  <c r="AH311" i="33"/>
  <c r="AG311" i="33"/>
  <c r="AF311" i="33"/>
  <c r="AE311" i="33"/>
  <c r="AB311" i="33"/>
  <c r="AC311" i="33" s="1"/>
  <c r="Y311" i="33"/>
  <c r="AH310" i="33"/>
  <c r="AG310" i="33"/>
  <c r="AF310" i="33"/>
  <c r="AE310" i="33"/>
  <c r="AC310" i="33"/>
  <c r="AB310" i="33"/>
  <c r="Y310" i="33"/>
  <c r="AH309" i="33"/>
  <c r="AG309" i="33"/>
  <c r="AF309" i="33"/>
  <c r="AE309" i="33"/>
  <c r="AB309" i="33"/>
  <c r="AC309" i="33" s="1"/>
  <c r="Y309" i="33"/>
  <c r="AH308" i="33"/>
  <c r="AG308" i="33"/>
  <c r="AF308" i="33"/>
  <c r="AE308" i="33"/>
  <c r="AB308" i="33"/>
  <c r="AC308" i="33" s="1"/>
  <c r="Y308" i="33"/>
  <c r="AH307" i="33"/>
  <c r="AG307" i="33"/>
  <c r="AF307" i="33"/>
  <c r="AE307" i="33"/>
  <c r="AB307" i="33"/>
  <c r="AC307" i="33" s="1"/>
  <c r="Y307" i="33"/>
  <c r="AH306" i="33"/>
  <c r="AG306" i="33"/>
  <c r="AF306" i="33"/>
  <c r="AE306" i="33"/>
  <c r="AC306" i="33"/>
  <c r="AB306" i="33"/>
  <c r="Y306" i="33"/>
  <c r="AH305" i="33"/>
  <c r="AG305" i="33"/>
  <c r="AF305" i="33"/>
  <c r="AE305" i="33"/>
  <c r="AB305" i="33"/>
  <c r="AC305" i="33" s="1"/>
  <c r="Y305" i="33"/>
  <c r="AH304" i="33"/>
  <c r="AG304" i="33"/>
  <c r="AF304" i="33"/>
  <c r="AE304" i="33"/>
  <c r="AB304" i="33"/>
  <c r="AC304" i="33" s="1"/>
  <c r="Y304" i="33"/>
  <c r="AH303" i="33"/>
  <c r="AG303" i="33"/>
  <c r="AF303" i="33"/>
  <c r="AE303" i="33"/>
  <c r="AB303" i="33"/>
  <c r="AC303" i="33" s="1"/>
  <c r="Y303" i="33"/>
  <c r="AH302" i="33"/>
  <c r="AG302" i="33"/>
  <c r="AF302" i="33"/>
  <c r="AE302" i="33"/>
  <c r="AC302" i="33"/>
  <c r="AB302" i="33"/>
  <c r="Y302" i="33"/>
  <c r="AH301" i="33"/>
  <c r="AG301" i="33"/>
  <c r="AF301" i="33"/>
  <c r="AE301" i="33"/>
  <c r="AB301" i="33"/>
  <c r="AC301" i="33" s="1"/>
  <c r="Y301" i="33"/>
  <c r="AH300" i="33"/>
  <c r="AG300" i="33"/>
  <c r="AF300" i="33"/>
  <c r="AE300" i="33"/>
  <c r="AB300" i="33"/>
  <c r="AC300" i="33" s="1"/>
  <c r="Y300" i="33"/>
  <c r="AH299" i="33"/>
  <c r="AG299" i="33"/>
  <c r="AF299" i="33"/>
  <c r="AE299" i="33"/>
  <c r="AB299" i="33"/>
  <c r="AC299" i="33" s="1"/>
  <c r="Y299" i="33"/>
  <c r="AH298" i="33"/>
  <c r="AG298" i="33"/>
  <c r="AF298" i="33"/>
  <c r="AE298" i="33"/>
  <c r="AC298" i="33"/>
  <c r="AB298" i="33"/>
  <c r="Y298" i="33"/>
  <c r="AH297" i="33"/>
  <c r="AG297" i="33"/>
  <c r="AF297" i="33"/>
  <c r="AE297" i="33"/>
  <c r="AB297" i="33"/>
  <c r="AC297" i="33" s="1"/>
  <c r="Y297" i="33"/>
  <c r="AH296" i="33"/>
  <c r="AG296" i="33"/>
  <c r="AF296" i="33"/>
  <c r="AE296" i="33"/>
  <c r="AB296" i="33"/>
  <c r="AC296" i="33" s="1"/>
  <c r="Y296" i="33"/>
  <c r="AH295" i="33"/>
  <c r="AG295" i="33"/>
  <c r="AF295" i="33"/>
  <c r="AE295" i="33"/>
  <c r="AB295" i="33"/>
  <c r="AC295" i="33" s="1"/>
  <c r="Y295" i="33"/>
  <c r="AH294" i="33"/>
  <c r="AG294" i="33"/>
  <c r="AF294" i="33"/>
  <c r="AE294" i="33"/>
  <c r="AC294" i="33"/>
  <c r="AB294" i="33"/>
  <c r="Y294" i="33"/>
  <c r="AH293" i="33"/>
  <c r="AG293" i="33"/>
  <c r="AF293" i="33"/>
  <c r="AE293" i="33"/>
  <c r="AB293" i="33"/>
  <c r="AC293" i="33" s="1"/>
  <c r="Y293" i="33"/>
  <c r="AH292" i="33"/>
  <c r="AG292" i="33"/>
  <c r="AF292" i="33"/>
  <c r="AE292" i="33"/>
  <c r="AB292" i="33"/>
  <c r="AC292" i="33" s="1"/>
  <c r="Y292" i="33"/>
  <c r="AH291" i="33"/>
  <c r="AG291" i="33"/>
  <c r="AF291" i="33"/>
  <c r="AE291" i="33"/>
  <c r="AB291" i="33"/>
  <c r="AC291" i="33" s="1"/>
  <c r="Y291" i="33"/>
  <c r="AH290" i="33"/>
  <c r="AG290" i="33"/>
  <c r="AF290" i="33"/>
  <c r="AE290" i="33"/>
  <c r="AC290" i="33"/>
  <c r="AB290" i="33"/>
  <c r="Y290" i="33"/>
  <c r="AH289" i="33"/>
  <c r="AG289" i="33"/>
  <c r="AF289" i="33"/>
  <c r="AE289" i="33"/>
  <c r="AB289" i="33"/>
  <c r="AC289" i="33" s="1"/>
  <c r="Y289" i="33"/>
  <c r="AH288" i="33"/>
  <c r="AG288" i="33"/>
  <c r="AF288" i="33"/>
  <c r="AE288" i="33"/>
  <c r="AB288" i="33"/>
  <c r="AC288" i="33" s="1"/>
  <c r="Y288" i="33"/>
  <c r="AH287" i="33"/>
  <c r="AG287" i="33"/>
  <c r="AF287" i="33"/>
  <c r="AE287" i="33"/>
  <c r="AB287" i="33"/>
  <c r="AC287" i="33" s="1"/>
  <c r="Y287" i="33"/>
  <c r="AH286" i="33"/>
  <c r="AG286" i="33"/>
  <c r="AF286" i="33"/>
  <c r="AE286" i="33"/>
  <c r="AC286" i="33"/>
  <c r="AB286" i="33"/>
  <c r="Y286" i="33"/>
  <c r="AH285" i="33"/>
  <c r="AG285" i="33"/>
  <c r="AF285" i="33"/>
  <c r="AE285" i="33"/>
  <c r="AB285" i="33"/>
  <c r="AC285" i="33" s="1"/>
  <c r="Y285" i="33"/>
  <c r="AH284" i="33"/>
  <c r="AG284" i="33"/>
  <c r="AF284" i="33"/>
  <c r="AE284" i="33"/>
  <c r="AB284" i="33"/>
  <c r="AC284" i="33" s="1"/>
  <c r="Y284" i="33"/>
  <c r="AH283" i="33"/>
  <c r="AG283" i="33"/>
  <c r="AF283" i="33"/>
  <c r="AE283" i="33"/>
  <c r="AB283" i="33"/>
  <c r="AC283" i="33" s="1"/>
  <c r="Y283" i="33"/>
  <c r="AH282" i="33"/>
  <c r="AG282" i="33"/>
  <c r="AF282" i="33"/>
  <c r="AE282" i="33"/>
  <c r="AC282" i="33"/>
  <c r="AB282" i="33"/>
  <c r="Y282" i="33"/>
  <c r="AH281" i="33"/>
  <c r="AG281" i="33"/>
  <c r="AF281" i="33"/>
  <c r="AE281" i="33"/>
  <c r="AB281" i="33"/>
  <c r="AC281" i="33" s="1"/>
  <c r="Y281" i="33"/>
  <c r="AH280" i="33"/>
  <c r="AG280" i="33"/>
  <c r="AF280" i="33"/>
  <c r="AE280" i="33"/>
  <c r="AC280" i="33"/>
  <c r="AB280" i="33"/>
  <c r="Y280" i="33"/>
  <c r="AH279" i="33"/>
  <c r="AG279" i="33"/>
  <c r="AF279" i="33"/>
  <c r="AE279" i="33"/>
  <c r="AB279" i="33"/>
  <c r="AC279" i="33" s="1"/>
  <c r="Y279" i="33"/>
  <c r="AH278" i="33"/>
  <c r="AG278" i="33"/>
  <c r="AF278" i="33"/>
  <c r="AE278" i="33"/>
  <c r="AC278" i="33"/>
  <c r="AB278" i="33"/>
  <c r="Y278" i="33"/>
  <c r="AH277" i="33"/>
  <c r="AG277" i="33"/>
  <c r="AF277" i="33"/>
  <c r="AE277" i="33"/>
  <c r="AB277" i="33"/>
  <c r="AC277" i="33" s="1"/>
  <c r="Y277" i="33"/>
  <c r="AH276" i="33"/>
  <c r="AG276" i="33"/>
  <c r="AF276" i="33"/>
  <c r="AE276" i="33"/>
  <c r="AC276" i="33"/>
  <c r="AB276" i="33"/>
  <c r="Y276" i="33"/>
  <c r="AH275" i="33"/>
  <c r="AG275" i="33"/>
  <c r="AF275" i="33"/>
  <c r="AE275" i="33"/>
  <c r="AB275" i="33"/>
  <c r="AC275" i="33" s="1"/>
  <c r="Y275" i="33"/>
  <c r="AH274" i="33"/>
  <c r="AG274" i="33"/>
  <c r="AF274" i="33"/>
  <c r="AE274" i="33"/>
  <c r="AC274" i="33"/>
  <c r="AB274" i="33"/>
  <c r="Y274" i="33"/>
  <c r="AH273" i="33"/>
  <c r="AG273" i="33"/>
  <c r="AF273" i="33"/>
  <c r="AE273" i="33"/>
  <c r="AB273" i="33"/>
  <c r="AC273" i="33" s="1"/>
  <c r="Y273" i="33"/>
  <c r="AH272" i="33"/>
  <c r="AG272" i="33"/>
  <c r="AF272" i="33"/>
  <c r="AE272" i="33"/>
  <c r="AC272" i="33"/>
  <c r="AB272" i="33"/>
  <c r="Y272" i="33"/>
  <c r="AH271" i="33"/>
  <c r="AG271" i="33"/>
  <c r="AF271" i="33"/>
  <c r="AE271" i="33"/>
  <c r="AB271" i="33"/>
  <c r="AC271" i="33" s="1"/>
  <c r="Y271" i="33"/>
  <c r="AH270" i="33"/>
  <c r="AG270" i="33"/>
  <c r="AF270" i="33"/>
  <c r="AE270" i="33"/>
  <c r="AC270" i="33"/>
  <c r="AB270" i="33"/>
  <c r="Y270" i="33"/>
  <c r="AH269" i="33"/>
  <c r="AG269" i="33"/>
  <c r="AF269" i="33"/>
  <c r="AE269" i="33"/>
  <c r="AB269" i="33"/>
  <c r="AC269" i="33" s="1"/>
  <c r="Y269" i="33"/>
  <c r="AH268" i="33"/>
  <c r="AG268" i="33"/>
  <c r="AF268" i="33"/>
  <c r="AE268" i="33"/>
  <c r="AC268" i="33"/>
  <c r="AB268" i="33"/>
  <c r="Y268" i="33"/>
  <c r="AH267" i="33"/>
  <c r="AG267" i="33"/>
  <c r="AF267" i="33"/>
  <c r="AE267" i="33"/>
  <c r="AB267" i="33"/>
  <c r="AC267" i="33" s="1"/>
  <c r="Y267" i="33"/>
  <c r="AH266" i="33"/>
  <c r="AG266" i="33"/>
  <c r="AF266" i="33"/>
  <c r="AE266" i="33"/>
  <c r="AC266" i="33"/>
  <c r="AB266" i="33"/>
  <c r="Y266" i="33"/>
  <c r="AH265" i="33"/>
  <c r="AG265" i="33"/>
  <c r="AF265" i="33"/>
  <c r="AE265" i="33"/>
  <c r="AB265" i="33"/>
  <c r="AC265" i="33" s="1"/>
  <c r="Y265" i="33"/>
  <c r="AH264" i="33"/>
  <c r="AG264" i="33"/>
  <c r="AF264" i="33"/>
  <c r="AE264" i="33"/>
  <c r="AC264" i="33"/>
  <c r="AB264" i="33"/>
  <c r="Y264" i="33"/>
  <c r="AH263" i="33"/>
  <c r="AG263" i="33"/>
  <c r="AF263" i="33"/>
  <c r="AE263" i="33"/>
  <c r="AB263" i="33"/>
  <c r="AC263" i="33" s="1"/>
  <c r="Y263" i="33"/>
  <c r="AH262" i="33"/>
  <c r="AG262" i="33"/>
  <c r="AF262" i="33"/>
  <c r="AE262" i="33"/>
  <c r="AC262" i="33"/>
  <c r="AB262" i="33"/>
  <c r="Y262" i="33"/>
  <c r="AH261" i="33"/>
  <c r="AG261" i="33"/>
  <c r="AF261" i="33"/>
  <c r="AE261" i="33"/>
  <c r="AB261" i="33"/>
  <c r="AC261" i="33" s="1"/>
  <c r="Y261" i="33"/>
  <c r="AH260" i="33"/>
  <c r="AG260" i="33"/>
  <c r="AF260" i="33"/>
  <c r="AE260" i="33"/>
  <c r="AC260" i="33"/>
  <c r="AB260" i="33"/>
  <c r="Y260" i="33"/>
  <c r="AH259" i="33"/>
  <c r="AG259" i="33"/>
  <c r="AF259" i="33"/>
  <c r="AE259" i="33"/>
  <c r="AB259" i="33"/>
  <c r="AC259" i="33" s="1"/>
  <c r="Y259" i="33"/>
  <c r="AH258" i="33"/>
  <c r="AG258" i="33"/>
  <c r="AF258" i="33"/>
  <c r="AE258" i="33"/>
  <c r="AC258" i="33"/>
  <c r="AB258" i="33"/>
  <c r="Y258" i="33"/>
  <c r="AH257" i="33"/>
  <c r="AG257" i="33"/>
  <c r="AF257" i="33"/>
  <c r="AE257" i="33"/>
  <c r="AB257" i="33"/>
  <c r="AC257" i="33" s="1"/>
  <c r="Y257" i="33"/>
  <c r="AH256" i="33"/>
  <c r="AG256" i="33"/>
  <c r="AF256" i="33"/>
  <c r="AE256" i="33"/>
  <c r="AC256" i="33"/>
  <c r="AB256" i="33"/>
  <c r="Y256" i="33"/>
  <c r="AH255" i="33"/>
  <c r="AG255" i="33"/>
  <c r="AF255" i="33"/>
  <c r="AE255" i="33"/>
  <c r="AB255" i="33"/>
  <c r="AC255" i="33" s="1"/>
  <c r="Y255" i="33"/>
  <c r="AH254" i="33"/>
  <c r="AG254" i="33"/>
  <c r="AF254" i="33"/>
  <c r="AE254" i="33"/>
  <c r="AC254" i="33"/>
  <c r="AB254" i="33"/>
  <c r="Y254" i="33"/>
  <c r="AH253" i="33"/>
  <c r="AG253" i="33"/>
  <c r="AF253" i="33"/>
  <c r="AE253" i="33"/>
  <c r="AB253" i="33"/>
  <c r="AC253" i="33" s="1"/>
  <c r="Y253" i="33"/>
  <c r="AH252" i="33"/>
  <c r="AG252" i="33"/>
  <c r="AF252" i="33"/>
  <c r="AE252" i="33"/>
  <c r="AC252" i="33"/>
  <c r="AB252" i="33"/>
  <c r="Y252" i="33"/>
  <c r="AH251" i="33"/>
  <c r="AG251" i="33"/>
  <c r="AF251" i="33"/>
  <c r="AE251" i="33"/>
  <c r="AB251" i="33"/>
  <c r="AC251" i="33" s="1"/>
  <c r="Y251" i="33"/>
  <c r="AH250" i="33"/>
  <c r="AG250" i="33"/>
  <c r="AF250" i="33"/>
  <c r="AE250" i="33"/>
  <c r="AC250" i="33"/>
  <c r="AB250" i="33"/>
  <c r="Y250" i="33"/>
  <c r="AH249" i="33"/>
  <c r="AG249" i="33"/>
  <c r="AF249" i="33"/>
  <c r="AE249" i="33"/>
  <c r="AB249" i="33"/>
  <c r="AC249" i="33" s="1"/>
  <c r="Y249" i="33"/>
  <c r="AH248" i="33"/>
  <c r="AG248" i="33"/>
  <c r="AF248" i="33"/>
  <c r="AE248" i="33"/>
  <c r="AB248" i="33"/>
  <c r="AC248" i="33" s="1"/>
  <c r="Y248" i="33"/>
  <c r="AH247" i="33"/>
  <c r="AG247" i="33"/>
  <c r="AF247" i="33"/>
  <c r="AE247" i="33"/>
  <c r="AB247" i="33"/>
  <c r="AC247" i="33" s="1"/>
  <c r="Y247" i="33"/>
  <c r="AH246" i="33"/>
  <c r="AG246" i="33"/>
  <c r="AF246" i="33"/>
  <c r="AE246" i="33"/>
  <c r="AC246" i="33"/>
  <c r="AB246" i="33"/>
  <c r="Y246" i="33"/>
  <c r="AH245" i="33"/>
  <c r="AG245" i="33"/>
  <c r="AF245" i="33"/>
  <c r="AE245" i="33"/>
  <c r="AB245" i="33"/>
  <c r="AC245" i="33" s="1"/>
  <c r="Y245" i="33"/>
  <c r="AH244" i="33"/>
  <c r="AG244" i="33"/>
  <c r="AF244" i="33"/>
  <c r="AE244" i="33"/>
  <c r="AB244" i="33"/>
  <c r="AC244" i="33" s="1"/>
  <c r="Y244" i="33"/>
  <c r="AH243" i="33"/>
  <c r="AG243" i="33"/>
  <c r="AF243" i="33"/>
  <c r="AE243" i="33"/>
  <c r="AB243" i="33"/>
  <c r="AC243" i="33" s="1"/>
  <c r="Y243" i="33"/>
  <c r="AH242" i="33"/>
  <c r="AG242" i="33"/>
  <c r="AF242" i="33"/>
  <c r="AE242" i="33"/>
  <c r="AC242" i="33"/>
  <c r="AB242" i="33"/>
  <c r="Y242" i="33"/>
  <c r="AH241" i="33"/>
  <c r="AG241" i="33"/>
  <c r="AF241" i="33"/>
  <c r="AE241" i="33"/>
  <c r="AB241" i="33"/>
  <c r="AC241" i="33" s="1"/>
  <c r="Y241" i="33"/>
  <c r="AH240" i="33"/>
  <c r="AG240" i="33"/>
  <c r="AF240" i="33"/>
  <c r="AE240" i="33"/>
  <c r="AB240" i="33"/>
  <c r="AC240" i="33" s="1"/>
  <c r="Y240" i="33"/>
  <c r="AH239" i="33"/>
  <c r="AG239" i="33"/>
  <c r="AF239" i="33"/>
  <c r="AE239" i="33"/>
  <c r="AB239" i="33"/>
  <c r="AC239" i="33" s="1"/>
  <c r="Y239" i="33"/>
  <c r="AH238" i="33"/>
  <c r="AG238" i="33"/>
  <c r="AF238" i="33"/>
  <c r="AE238" i="33"/>
  <c r="AC238" i="33"/>
  <c r="AB238" i="33"/>
  <c r="Y238" i="33"/>
  <c r="AH237" i="33"/>
  <c r="AG237" i="33"/>
  <c r="AF237" i="33"/>
  <c r="AE237" i="33"/>
  <c r="AB237" i="33"/>
  <c r="AC237" i="33" s="1"/>
  <c r="Y237" i="33"/>
  <c r="AH236" i="33"/>
  <c r="AG236" i="33"/>
  <c r="AF236" i="33"/>
  <c r="AE236" i="33"/>
  <c r="AB236" i="33"/>
  <c r="AC236" i="33" s="1"/>
  <c r="Y236" i="33"/>
  <c r="AH235" i="33"/>
  <c r="AG235" i="33"/>
  <c r="AF235" i="33"/>
  <c r="AE235" i="33"/>
  <c r="AB235" i="33"/>
  <c r="AC235" i="33" s="1"/>
  <c r="Y235" i="33"/>
  <c r="AH234" i="33"/>
  <c r="AG234" i="33"/>
  <c r="AF234" i="33"/>
  <c r="AE234" i="33"/>
  <c r="AC234" i="33"/>
  <c r="AB234" i="33"/>
  <c r="Y234" i="33"/>
  <c r="AH233" i="33"/>
  <c r="AG233" i="33"/>
  <c r="AF233" i="33"/>
  <c r="AE233" i="33"/>
  <c r="AB233" i="33"/>
  <c r="AC233" i="33" s="1"/>
  <c r="Y233" i="33"/>
  <c r="AH232" i="33"/>
  <c r="AG232" i="33"/>
  <c r="AF232" i="33"/>
  <c r="AE232" i="33"/>
  <c r="AC232" i="33"/>
  <c r="AB232" i="33"/>
  <c r="Y232" i="33"/>
  <c r="AH231" i="33"/>
  <c r="AG231" i="33"/>
  <c r="AF231" i="33"/>
  <c r="AE231" i="33"/>
  <c r="AB231" i="33"/>
  <c r="AC231" i="33" s="1"/>
  <c r="Y231" i="33"/>
  <c r="AH230" i="33"/>
  <c r="AG230" i="33"/>
  <c r="AF230" i="33"/>
  <c r="AE230" i="33"/>
  <c r="AC230" i="33"/>
  <c r="AB230" i="33"/>
  <c r="Y230" i="33"/>
  <c r="AH229" i="33"/>
  <c r="AG229" i="33"/>
  <c r="AF229" i="33"/>
  <c r="AE229" i="33"/>
  <c r="AC229" i="33"/>
  <c r="AB229" i="33"/>
  <c r="Y229" i="33"/>
  <c r="AH228" i="33"/>
  <c r="AG228" i="33"/>
  <c r="AF228" i="33"/>
  <c r="AE228" i="33"/>
  <c r="AB228" i="33"/>
  <c r="AC228" i="33" s="1"/>
  <c r="Y228" i="33"/>
  <c r="AH227" i="33"/>
  <c r="AG227" i="33"/>
  <c r="AF227" i="33"/>
  <c r="AE227" i="33"/>
  <c r="AB227" i="33"/>
  <c r="AC227" i="33" s="1"/>
  <c r="Y227" i="33"/>
  <c r="AH226" i="33"/>
  <c r="AG226" i="33"/>
  <c r="AF226" i="33"/>
  <c r="AE226" i="33"/>
  <c r="AC226" i="33"/>
  <c r="AB226" i="33"/>
  <c r="Y226" i="33"/>
  <c r="AH225" i="33"/>
  <c r="AG225" i="33"/>
  <c r="AF225" i="33"/>
  <c r="AE225" i="33"/>
  <c r="AB225" i="33"/>
  <c r="AC225" i="33" s="1"/>
  <c r="Y225" i="33"/>
  <c r="AH224" i="33"/>
  <c r="AG224" i="33"/>
  <c r="AF224" i="33"/>
  <c r="AE224" i="33"/>
  <c r="AB224" i="33"/>
  <c r="AC224" i="33" s="1"/>
  <c r="Y224" i="33"/>
  <c r="AH223" i="33"/>
  <c r="AG223" i="33"/>
  <c r="AF223" i="33"/>
  <c r="AE223" i="33"/>
  <c r="AB223" i="33"/>
  <c r="AC223" i="33" s="1"/>
  <c r="Y223" i="33"/>
  <c r="AH222" i="33"/>
  <c r="AG222" i="33"/>
  <c r="AF222" i="33"/>
  <c r="AE222" i="33"/>
  <c r="AC222" i="33"/>
  <c r="AB222" i="33"/>
  <c r="Y222" i="33"/>
  <c r="AH221" i="33"/>
  <c r="AG221" i="33"/>
  <c r="AF221" i="33"/>
  <c r="AE221" i="33"/>
  <c r="AB221" i="33"/>
  <c r="AC221" i="33" s="1"/>
  <c r="Y221" i="33"/>
  <c r="AH220" i="33"/>
  <c r="AG220" i="33"/>
  <c r="AF220" i="33"/>
  <c r="AE220" i="33"/>
  <c r="AC220" i="33"/>
  <c r="AB220" i="33"/>
  <c r="Y220" i="33"/>
  <c r="AH219" i="33"/>
  <c r="AG219" i="33"/>
  <c r="AF219" i="33"/>
  <c r="AE219" i="33"/>
  <c r="AB219" i="33"/>
  <c r="AC219" i="33" s="1"/>
  <c r="Y219" i="33"/>
  <c r="AH218" i="33"/>
  <c r="AG218" i="33"/>
  <c r="AF218" i="33"/>
  <c r="AE218" i="33"/>
  <c r="AC218" i="33"/>
  <c r="AB218" i="33"/>
  <c r="Y218" i="33"/>
  <c r="AH217" i="33"/>
  <c r="AG217" i="33"/>
  <c r="AF217" i="33"/>
  <c r="AE217" i="33"/>
  <c r="AC217" i="33"/>
  <c r="AB217" i="33"/>
  <c r="Y217" i="33"/>
  <c r="AH216" i="33"/>
  <c r="AG216" i="33"/>
  <c r="AF216" i="33"/>
  <c r="AE216" i="33"/>
  <c r="AC216" i="33"/>
  <c r="AB216" i="33"/>
  <c r="Y216" i="33"/>
  <c r="AH215" i="33"/>
  <c r="AG215" i="33"/>
  <c r="AF215" i="33"/>
  <c r="AE215" i="33"/>
  <c r="AB215" i="33"/>
  <c r="AC215" i="33" s="1"/>
  <c r="Y215" i="33"/>
  <c r="AH214" i="33"/>
  <c r="AG214" i="33"/>
  <c r="AF214" i="33"/>
  <c r="AE214" i="33"/>
  <c r="AC214" i="33"/>
  <c r="AB214" i="33"/>
  <c r="Y214" i="33"/>
  <c r="AH213" i="33"/>
  <c r="AG213" i="33"/>
  <c r="AF213" i="33"/>
  <c r="AE213" i="33"/>
  <c r="AC213" i="33"/>
  <c r="AB213" i="33"/>
  <c r="Y213" i="33"/>
  <c r="AH212" i="33"/>
  <c r="AG212" i="33"/>
  <c r="AF212" i="33"/>
  <c r="AE212" i="33"/>
  <c r="AB212" i="33"/>
  <c r="AC212" i="33" s="1"/>
  <c r="Y212" i="33"/>
  <c r="AH211" i="33"/>
  <c r="AG211" i="33"/>
  <c r="AF211" i="33"/>
  <c r="AE211" i="33"/>
  <c r="AB211" i="33"/>
  <c r="AC211" i="33" s="1"/>
  <c r="Y211" i="33"/>
  <c r="AH210" i="33"/>
  <c r="AG210" i="33"/>
  <c r="AF210" i="33"/>
  <c r="AE210" i="33"/>
  <c r="AC210" i="33"/>
  <c r="AB210" i="33"/>
  <c r="Y210" i="33"/>
  <c r="AH209" i="33"/>
  <c r="AG209" i="33"/>
  <c r="AF209" i="33"/>
  <c r="AE209" i="33"/>
  <c r="AB209" i="33"/>
  <c r="AC209" i="33" s="1"/>
  <c r="Y209" i="33"/>
  <c r="AH208" i="33"/>
  <c r="AG208" i="33"/>
  <c r="AF208" i="33"/>
  <c r="AE208" i="33"/>
  <c r="AB208" i="33"/>
  <c r="AC208" i="33" s="1"/>
  <c r="Y208" i="33"/>
  <c r="AH207" i="33"/>
  <c r="AG207" i="33"/>
  <c r="AF207" i="33"/>
  <c r="AE207" i="33"/>
  <c r="AC207" i="33"/>
  <c r="AB207" i="33"/>
  <c r="Y207" i="33"/>
  <c r="AH206" i="33"/>
  <c r="AG206" i="33"/>
  <c r="AF206" i="33"/>
  <c r="AE206" i="33"/>
  <c r="AC206" i="33"/>
  <c r="AB206" i="33"/>
  <c r="Y206" i="33"/>
  <c r="AH205" i="33"/>
  <c r="AG205" i="33"/>
  <c r="AF205" i="33"/>
  <c r="AE205" i="33"/>
  <c r="AB205" i="33"/>
  <c r="AC205" i="33" s="1"/>
  <c r="Y205" i="33"/>
  <c r="AH204" i="33"/>
  <c r="AG204" i="33"/>
  <c r="AF204" i="33"/>
  <c r="AE204" i="33"/>
  <c r="AB204" i="33"/>
  <c r="AC204" i="33" s="1"/>
  <c r="Y204" i="33"/>
  <c r="AH203" i="33"/>
  <c r="AG203" i="33"/>
  <c r="AF203" i="33"/>
  <c r="AE203" i="33"/>
  <c r="AC203" i="33"/>
  <c r="AB203" i="33"/>
  <c r="Y203" i="33"/>
  <c r="AH202" i="33"/>
  <c r="AG202" i="33"/>
  <c r="AF202" i="33"/>
  <c r="AE202" i="33"/>
  <c r="AC202" i="33"/>
  <c r="AB202" i="33"/>
  <c r="Y202" i="33"/>
  <c r="AH201" i="33"/>
  <c r="AG201" i="33"/>
  <c r="AF201" i="33"/>
  <c r="AE201" i="33"/>
  <c r="AB201" i="33"/>
  <c r="AC201" i="33" s="1"/>
  <c r="Y201" i="33"/>
  <c r="AH200" i="33"/>
  <c r="AG200" i="33"/>
  <c r="AF200" i="33"/>
  <c r="AE200" i="33"/>
  <c r="AB200" i="33"/>
  <c r="AC200" i="33" s="1"/>
  <c r="Y200" i="33"/>
  <c r="AH199" i="33"/>
  <c r="AG199" i="33"/>
  <c r="AF199" i="33"/>
  <c r="AE199" i="33"/>
  <c r="AC199" i="33"/>
  <c r="AB199" i="33"/>
  <c r="Y199" i="33"/>
  <c r="AH198" i="33"/>
  <c r="AG198" i="33"/>
  <c r="AF198" i="33"/>
  <c r="AE198" i="33"/>
  <c r="AC198" i="33"/>
  <c r="AB198" i="33"/>
  <c r="Y198" i="33"/>
  <c r="AH197" i="33"/>
  <c r="AG197" i="33"/>
  <c r="AF197" i="33"/>
  <c r="AE197" i="33"/>
  <c r="AB197" i="33"/>
  <c r="AC197" i="33" s="1"/>
  <c r="Y197" i="33"/>
  <c r="AH196" i="33"/>
  <c r="AG196" i="33"/>
  <c r="AF196" i="33"/>
  <c r="AE196" i="33"/>
  <c r="AB196" i="33"/>
  <c r="AC196" i="33" s="1"/>
  <c r="Y196" i="33"/>
  <c r="AH195" i="33"/>
  <c r="AG195" i="33"/>
  <c r="AF195" i="33"/>
  <c r="AE195" i="33"/>
  <c r="AC195" i="33"/>
  <c r="AB195" i="33"/>
  <c r="Y195" i="33"/>
  <c r="AH194" i="33"/>
  <c r="AG194" i="33"/>
  <c r="AF194" i="33"/>
  <c r="AE194" i="33"/>
  <c r="AC194" i="33"/>
  <c r="AB194" i="33"/>
  <c r="Y194" i="33"/>
  <c r="AH193" i="33"/>
  <c r="AG193" i="33"/>
  <c r="AF193" i="33"/>
  <c r="AE193" i="33"/>
  <c r="AB193" i="33"/>
  <c r="AC193" i="33" s="1"/>
  <c r="Y193" i="33"/>
  <c r="AH192" i="33"/>
  <c r="AG192" i="33"/>
  <c r="AF192" i="33"/>
  <c r="AE192" i="33"/>
  <c r="AB192" i="33"/>
  <c r="AC192" i="33" s="1"/>
  <c r="Y192" i="33"/>
  <c r="AH191" i="33"/>
  <c r="AG191" i="33"/>
  <c r="AF191" i="33"/>
  <c r="AE191" i="33"/>
  <c r="AC191" i="33"/>
  <c r="AB191" i="33"/>
  <c r="Y191" i="33"/>
  <c r="AH190" i="33"/>
  <c r="AG190" i="33"/>
  <c r="AF190" i="33"/>
  <c r="AE190" i="33"/>
  <c r="AC190" i="33"/>
  <c r="AB190" i="33"/>
  <c r="Y190" i="33"/>
  <c r="AH189" i="33"/>
  <c r="AG189" i="33"/>
  <c r="AF189" i="33"/>
  <c r="AE189" i="33"/>
  <c r="AB189" i="33"/>
  <c r="AC189" i="33" s="1"/>
  <c r="Y189" i="33"/>
  <c r="AH188" i="33"/>
  <c r="AG188" i="33"/>
  <c r="AF188" i="33"/>
  <c r="AE188" i="33"/>
  <c r="AB188" i="33"/>
  <c r="AC188" i="33" s="1"/>
  <c r="Y188" i="33"/>
  <c r="AH187" i="33"/>
  <c r="AG187" i="33"/>
  <c r="AF187" i="33"/>
  <c r="AE187" i="33"/>
  <c r="AC187" i="33"/>
  <c r="AB187" i="33"/>
  <c r="Y187" i="33"/>
  <c r="AH186" i="33"/>
  <c r="AG186" i="33"/>
  <c r="AF186" i="33"/>
  <c r="AE186" i="33"/>
  <c r="AC186" i="33"/>
  <c r="AB186" i="33"/>
  <c r="Y186" i="33"/>
  <c r="AH185" i="33"/>
  <c r="AG185" i="33"/>
  <c r="AF185" i="33"/>
  <c r="AE185" i="33"/>
  <c r="AB185" i="33"/>
  <c r="AC185" i="33" s="1"/>
  <c r="Y185" i="33"/>
  <c r="AH184" i="33"/>
  <c r="AG184" i="33"/>
  <c r="AF184" i="33"/>
  <c r="AE184" i="33"/>
  <c r="AB184" i="33"/>
  <c r="AC184" i="33" s="1"/>
  <c r="Y184" i="33"/>
  <c r="AH183" i="33"/>
  <c r="AG183" i="33"/>
  <c r="AF183" i="33"/>
  <c r="AE183" i="33"/>
  <c r="AC183" i="33"/>
  <c r="AB183" i="33"/>
  <c r="Y183" i="33"/>
  <c r="AH182" i="33"/>
  <c r="AG182" i="33"/>
  <c r="AF182" i="33"/>
  <c r="AE182" i="33"/>
  <c r="AC182" i="33"/>
  <c r="AB182" i="33"/>
  <c r="Y182" i="33"/>
  <c r="AH181" i="33"/>
  <c r="AG181" i="33"/>
  <c r="AF181" i="33"/>
  <c r="AE181" i="33"/>
  <c r="AB181" i="33"/>
  <c r="AC181" i="33" s="1"/>
  <c r="Y181" i="33"/>
  <c r="AH180" i="33"/>
  <c r="AG180" i="33"/>
  <c r="AF180" i="33"/>
  <c r="AE180" i="33"/>
  <c r="AB180" i="33"/>
  <c r="AC180" i="33" s="1"/>
  <c r="Y180" i="33"/>
  <c r="AH179" i="33"/>
  <c r="AG179" i="33"/>
  <c r="AF179" i="33"/>
  <c r="AE179" i="33"/>
  <c r="AC179" i="33"/>
  <c r="AB179" i="33"/>
  <c r="Y179" i="33"/>
  <c r="AH178" i="33"/>
  <c r="AG178" i="33"/>
  <c r="AF178" i="33"/>
  <c r="AE178" i="33"/>
  <c r="AC178" i="33"/>
  <c r="AB178" i="33"/>
  <c r="Y178" i="33"/>
  <c r="AH177" i="33"/>
  <c r="AG177" i="33"/>
  <c r="AF177" i="33"/>
  <c r="AE177" i="33"/>
  <c r="AB177" i="33"/>
  <c r="AC177" i="33" s="1"/>
  <c r="Y177" i="33"/>
  <c r="AH176" i="33"/>
  <c r="AG176" i="33"/>
  <c r="AF176" i="33"/>
  <c r="AE176" i="33"/>
  <c r="AB176" i="33"/>
  <c r="AC176" i="33" s="1"/>
  <c r="Y176" i="33"/>
  <c r="AH175" i="33"/>
  <c r="AG175" i="33"/>
  <c r="AF175" i="33"/>
  <c r="AE175" i="33"/>
  <c r="AC175" i="33"/>
  <c r="AB175" i="33"/>
  <c r="Y175" i="33"/>
  <c r="AH174" i="33"/>
  <c r="AG174" i="33"/>
  <c r="AF174" i="33"/>
  <c r="AE174" i="33"/>
  <c r="AC174" i="33"/>
  <c r="AB174" i="33"/>
  <c r="Y174" i="33"/>
  <c r="AH173" i="33"/>
  <c r="AG173" i="33"/>
  <c r="AF173" i="33"/>
  <c r="AE173" i="33"/>
  <c r="AB173" i="33"/>
  <c r="AC173" i="33" s="1"/>
  <c r="Y173" i="33"/>
  <c r="AH172" i="33"/>
  <c r="AG172" i="33"/>
  <c r="AF172" i="33"/>
  <c r="AE172" i="33"/>
  <c r="AB172" i="33"/>
  <c r="AC172" i="33" s="1"/>
  <c r="Y172" i="33"/>
  <c r="AH171" i="33"/>
  <c r="AG171" i="33"/>
  <c r="AF171" i="33"/>
  <c r="AE171" i="33"/>
  <c r="AC171" i="33"/>
  <c r="AB171" i="33"/>
  <c r="Y171" i="33"/>
  <c r="AH170" i="33"/>
  <c r="AG170" i="33"/>
  <c r="AF170" i="33"/>
  <c r="AE170" i="33"/>
  <c r="AC170" i="33"/>
  <c r="AB170" i="33"/>
  <c r="Y170" i="33"/>
  <c r="AH169" i="33"/>
  <c r="AG169" i="33"/>
  <c r="AF169" i="33"/>
  <c r="AE169" i="33"/>
  <c r="AB169" i="33"/>
  <c r="AC169" i="33" s="1"/>
  <c r="Y169" i="33"/>
  <c r="AH168" i="33"/>
  <c r="AG168" i="33"/>
  <c r="AF168" i="33"/>
  <c r="AE168" i="33"/>
  <c r="AB168" i="33"/>
  <c r="AC168" i="33" s="1"/>
  <c r="Y168" i="33"/>
  <c r="AH167" i="33"/>
  <c r="AG167" i="33"/>
  <c r="AF167" i="33"/>
  <c r="AE167" i="33"/>
  <c r="AC167" i="33"/>
  <c r="AB167" i="33"/>
  <c r="Y167" i="33"/>
  <c r="AH166" i="33"/>
  <c r="AG166" i="33"/>
  <c r="AF166" i="33"/>
  <c r="AE166" i="33"/>
  <c r="AC166" i="33"/>
  <c r="AB166" i="33"/>
  <c r="Y166" i="33"/>
  <c r="AH165" i="33"/>
  <c r="AG165" i="33"/>
  <c r="AF165" i="33"/>
  <c r="AE165" i="33"/>
  <c r="AB165" i="33"/>
  <c r="AC165" i="33" s="1"/>
  <c r="Y165" i="33"/>
  <c r="AH164" i="33"/>
  <c r="AG164" i="33"/>
  <c r="AF164" i="33"/>
  <c r="AE164" i="33"/>
  <c r="AB164" i="33"/>
  <c r="AC164" i="33" s="1"/>
  <c r="Y164" i="33"/>
  <c r="AH163" i="33"/>
  <c r="AG163" i="33"/>
  <c r="AF163" i="33"/>
  <c r="AE163" i="33"/>
  <c r="AC163" i="33"/>
  <c r="AB163" i="33"/>
  <c r="Y163" i="33"/>
  <c r="AH162" i="33"/>
  <c r="AG162" i="33"/>
  <c r="AF162" i="33"/>
  <c r="AE162" i="33"/>
  <c r="AC162" i="33"/>
  <c r="AB162" i="33"/>
  <c r="Y162" i="33"/>
  <c r="AH161" i="33"/>
  <c r="AG161" i="33"/>
  <c r="AF161" i="33"/>
  <c r="AE161" i="33"/>
  <c r="AB161" i="33"/>
  <c r="AC161" i="33" s="1"/>
  <c r="Y161" i="33"/>
  <c r="AH160" i="33"/>
  <c r="AG160" i="33"/>
  <c r="AF160" i="33"/>
  <c r="AE160" i="33"/>
  <c r="AB160" i="33"/>
  <c r="AC160" i="33" s="1"/>
  <c r="Y160" i="33"/>
  <c r="AH159" i="33"/>
  <c r="AG159" i="33"/>
  <c r="AF159" i="33"/>
  <c r="AE159" i="33"/>
  <c r="AC159" i="33"/>
  <c r="AB159" i="33"/>
  <c r="Y159" i="33"/>
  <c r="AH158" i="33"/>
  <c r="AG158" i="33"/>
  <c r="AF158" i="33"/>
  <c r="AE158" i="33"/>
  <c r="AC158" i="33"/>
  <c r="AB158" i="33"/>
  <c r="Y158" i="33"/>
  <c r="AH157" i="33"/>
  <c r="AG157" i="33"/>
  <c r="AF157" i="33"/>
  <c r="AE157" i="33"/>
  <c r="AB157" i="33"/>
  <c r="AC157" i="33" s="1"/>
  <c r="Y157" i="33"/>
  <c r="AH156" i="33"/>
  <c r="AG156" i="33"/>
  <c r="AF156" i="33"/>
  <c r="AE156" i="33"/>
  <c r="AB156" i="33"/>
  <c r="AC156" i="33" s="1"/>
  <c r="Y156" i="33"/>
  <c r="AH155" i="33"/>
  <c r="AG155" i="33"/>
  <c r="AF155" i="33"/>
  <c r="AE155" i="33"/>
  <c r="AC155" i="33"/>
  <c r="AB155" i="33"/>
  <c r="Y155" i="33"/>
  <c r="AH154" i="33"/>
  <c r="AG154" i="33"/>
  <c r="AF154" i="33"/>
  <c r="AE154" i="33"/>
  <c r="AC154" i="33"/>
  <c r="AB154" i="33"/>
  <c r="Y154" i="33"/>
  <c r="AH153" i="33"/>
  <c r="AG153" i="33"/>
  <c r="AF153" i="33"/>
  <c r="AE153" i="33"/>
  <c r="AB153" i="33"/>
  <c r="AC153" i="33" s="1"/>
  <c r="Y153" i="33"/>
  <c r="AH152" i="33"/>
  <c r="AG152" i="33"/>
  <c r="AF152" i="33"/>
  <c r="AE152" i="33"/>
  <c r="AB152" i="33"/>
  <c r="AC152" i="33" s="1"/>
  <c r="Y152" i="33"/>
  <c r="AH151" i="33"/>
  <c r="AG151" i="33"/>
  <c r="AF151" i="33"/>
  <c r="AE151" i="33"/>
  <c r="AC151" i="33"/>
  <c r="AB151" i="33"/>
  <c r="Y151" i="33"/>
  <c r="AH150" i="33"/>
  <c r="AG150" i="33"/>
  <c r="AF150" i="33"/>
  <c r="AE150" i="33"/>
  <c r="AC150" i="33"/>
  <c r="AB150" i="33"/>
  <c r="Y150" i="33"/>
  <c r="AH149" i="33"/>
  <c r="AG149" i="33"/>
  <c r="AF149" i="33"/>
  <c r="AE149" i="33"/>
  <c r="AB149" i="33"/>
  <c r="AC149" i="33" s="1"/>
  <c r="Y149" i="33"/>
  <c r="AH148" i="33"/>
  <c r="AG148" i="33"/>
  <c r="AF148" i="33"/>
  <c r="AE148" i="33"/>
  <c r="AB148" i="33"/>
  <c r="AC148" i="33" s="1"/>
  <c r="Y148" i="33"/>
  <c r="AH147" i="33"/>
  <c r="AG147" i="33"/>
  <c r="AF147" i="33"/>
  <c r="AE147" i="33"/>
  <c r="AC147" i="33"/>
  <c r="AB147" i="33"/>
  <c r="Y147" i="33"/>
  <c r="AH146" i="33"/>
  <c r="AG146" i="33"/>
  <c r="AF146" i="33"/>
  <c r="AE146" i="33"/>
  <c r="AC146" i="33"/>
  <c r="AB146" i="33"/>
  <c r="Y146" i="33"/>
  <c r="AH145" i="33"/>
  <c r="AG145" i="33"/>
  <c r="AF145" i="33"/>
  <c r="AE145" i="33"/>
  <c r="AB145" i="33"/>
  <c r="AC145" i="33" s="1"/>
  <c r="Y145" i="33"/>
  <c r="AH144" i="33"/>
  <c r="AG144" i="33"/>
  <c r="AF144" i="33"/>
  <c r="AE144" i="33"/>
  <c r="AB144" i="33"/>
  <c r="AC144" i="33" s="1"/>
  <c r="Y144" i="33"/>
  <c r="AH143" i="33"/>
  <c r="AG143" i="33"/>
  <c r="AF143" i="33"/>
  <c r="AE143" i="33"/>
  <c r="AC143" i="33"/>
  <c r="AB143" i="33"/>
  <c r="Y143" i="33"/>
  <c r="AH142" i="33"/>
  <c r="AG142" i="33"/>
  <c r="AF142" i="33"/>
  <c r="AE142" i="33"/>
  <c r="AC142" i="33"/>
  <c r="AB142" i="33"/>
  <c r="Y142" i="33"/>
  <c r="AH141" i="33"/>
  <c r="AG141" i="33"/>
  <c r="AF141" i="33"/>
  <c r="AE141" i="33"/>
  <c r="AB141" i="33"/>
  <c r="AC141" i="33" s="1"/>
  <c r="Y141" i="33"/>
  <c r="AH140" i="33"/>
  <c r="AG140" i="33"/>
  <c r="AF140" i="33"/>
  <c r="AE140" i="33"/>
  <c r="AB140" i="33"/>
  <c r="AC140" i="33" s="1"/>
  <c r="Y140" i="33"/>
  <c r="AH139" i="33"/>
  <c r="AG139" i="33"/>
  <c r="AF139" i="33"/>
  <c r="AE139" i="33"/>
  <c r="AC139" i="33"/>
  <c r="AB139" i="33"/>
  <c r="Y139" i="33"/>
  <c r="AH138" i="33"/>
  <c r="AG138" i="33"/>
  <c r="AF138" i="33"/>
  <c r="AE138" i="33"/>
  <c r="AC138" i="33"/>
  <c r="AB138" i="33"/>
  <c r="Y138" i="33"/>
  <c r="AH137" i="33"/>
  <c r="AG137" i="33"/>
  <c r="AF137" i="33"/>
  <c r="AE137" i="33"/>
  <c r="AB137" i="33"/>
  <c r="AC137" i="33" s="1"/>
  <c r="Y137" i="33"/>
  <c r="AH136" i="33"/>
  <c r="AG136" i="33"/>
  <c r="AF136" i="33"/>
  <c r="AE136" i="33"/>
  <c r="AB136" i="33"/>
  <c r="AC136" i="33" s="1"/>
  <c r="Y136" i="33"/>
  <c r="AH135" i="33"/>
  <c r="AG135" i="33"/>
  <c r="AF135" i="33"/>
  <c r="AE135" i="33"/>
  <c r="AC135" i="33"/>
  <c r="AB135" i="33"/>
  <c r="Y135" i="33"/>
  <c r="AH134" i="33"/>
  <c r="AG134" i="33"/>
  <c r="AF134" i="33"/>
  <c r="AE134" i="33"/>
  <c r="AC134" i="33"/>
  <c r="AB134" i="33"/>
  <c r="Y134" i="33"/>
  <c r="AH133" i="33"/>
  <c r="AG133" i="33"/>
  <c r="AF133" i="33"/>
  <c r="AE133" i="33"/>
  <c r="AB133" i="33"/>
  <c r="AC133" i="33" s="1"/>
  <c r="Y133" i="33"/>
  <c r="AH132" i="33"/>
  <c r="AG132" i="33"/>
  <c r="AF132" i="33"/>
  <c r="AE132" i="33"/>
  <c r="AB132" i="33"/>
  <c r="AC132" i="33" s="1"/>
  <c r="Y132" i="33"/>
  <c r="AH131" i="33"/>
  <c r="AG131" i="33"/>
  <c r="AF131" i="33"/>
  <c r="AE131" i="33"/>
  <c r="AC131" i="33"/>
  <c r="AB131" i="33"/>
  <c r="Y131" i="33"/>
  <c r="AH130" i="33"/>
  <c r="AG130" i="33"/>
  <c r="AF130" i="33"/>
  <c r="AE130" i="33"/>
  <c r="AC130" i="33"/>
  <c r="AB130" i="33"/>
  <c r="Y130" i="33"/>
  <c r="AH129" i="33"/>
  <c r="AG129" i="33"/>
  <c r="AF129" i="33"/>
  <c r="AE129" i="33"/>
  <c r="AB129" i="33"/>
  <c r="AC129" i="33" s="1"/>
  <c r="Y129" i="33"/>
  <c r="AH128" i="33"/>
  <c r="AG128" i="33"/>
  <c r="AF128" i="33"/>
  <c r="AE128" i="33"/>
  <c r="AB128" i="33"/>
  <c r="AC128" i="33" s="1"/>
  <c r="Y128" i="33"/>
  <c r="AH127" i="33"/>
  <c r="AG127" i="33"/>
  <c r="AF127" i="33"/>
  <c r="AE127" i="33"/>
  <c r="AC127" i="33"/>
  <c r="AB127" i="33"/>
  <c r="Y127" i="33"/>
  <c r="AH126" i="33"/>
  <c r="AG126" i="33"/>
  <c r="AF126" i="33"/>
  <c r="AE126" i="33"/>
  <c r="AC126" i="33"/>
  <c r="AB126" i="33"/>
  <c r="Y126" i="33"/>
  <c r="AH125" i="33"/>
  <c r="AG125" i="33"/>
  <c r="AF125" i="33"/>
  <c r="AE125" i="33"/>
  <c r="AB125" i="33"/>
  <c r="AC125" i="33" s="1"/>
  <c r="Y125" i="33"/>
  <c r="AH124" i="33"/>
  <c r="AG124" i="33"/>
  <c r="AF124" i="33"/>
  <c r="AE124" i="33"/>
  <c r="AB124" i="33"/>
  <c r="AC124" i="33" s="1"/>
  <c r="Y124" i="33"/>
  <c r="AH123" i="33"/>
  <c r="AG123" i="33"/>
  <c r="AF123" i="33"/>
  <c r="AE123" i="33"/>
  <c r="AC123" i="33"/>
  <c r="AB123" i="33"/>
  <c r="Y123" i="33"/>
  <c r="AH122" i="33"/>
  <c r="AG122" i="33"/>
  <c r="AF122" i="33"/>
  <c r="AE122" i="33"/>
  <c r="AC122" i="33"/>
  <c r="AB122" i="33"/>
  <c r="Y122" i="33"/>
  <c r="AH121" i="33"/>
  <c r="AG121" i="33"/>
  <c r="AF121" i="33"/>
  <c r="AE121" i="33"/>
  <c r="AB121" i="33"/>
  <c r="AC121" i="33" s="1"/>
  <c r="Y121" i="33"/>
  <c r="AH120" i="33"/>
  <c r="AG120" i="33"/>
  <c r="AF120" i="33"/>
  <c r="AE120" i="33"/>
  <c r="AB120" i="33"/>
  <c r="AC120" i="33" s="1"/>
  <c r="Y120" i="33"/>
  <c r="AH119" i="33"/>
  <c r="AG119" i="33"/>
  <c r="AF119" i="33"/>
  <c r="AE119" i="33"/>
  <c r="AC119" i="33"/>
  <c r="AB119" i="33"/>
  <c r="Y119" i="33"/>
  <c r="AH118" i="33"/>
  <c r="AG118" i="33"/>
  <c r="AF118" i="33"/>
  <c r="AE118" i="33"/>
  <c r="AC118" i="33"/>
  <c r="AB118" i="33"/>
  <c r="Y118" i="33"/>
  <c r="AH117" i="33"/>
  <c r="AG117" i="33"/>
  <c r="AF117" i="33"/>
  <c r="AE117" i="33"/>
  <c r="AB117" i="33"/>
  <c r="AC117" i="33" s="1"/>
  <c r="Y117" i="33"/>
  <c r="AH116" i="33"/>
  <c r="AG116" i="33"/>
  <c r="AF116" i="33"/>
  <c r="AE116" i="33"/>
  <c r="AB116" i="33"/>
  <c r="AC116" i="33" s="1"/>
  <c r="Y116" i="33"/>
  <c r="AH115" i="33"/>
  <c r="AG115" i="33"/>
  <c r="AF115" i="33"/>
  <c r="AE115" i="33"/>
  <c r="AC115" i="33"/>
  <c r="AB115" i="33"/>
  <c r="Y115" i="33"/>
  <c r="AH114" i="33"/>
  <c r="AG114" i="33"/>
  <c r="AF114" i="33"/>
  <c r="AE114" i="33"/>
  <c r="AC114" i="33"/>
  <c r="AB114" i="33"/>
  <c r="Y114" i="33"/>
  <c r="AH113" i="33"/>
  <c r="AG113" i="33"/>
  <c r="AF113" i="33"/>
  <c r="AE113" i="33"/>
  <c r="AB113" i="33"/>
  <c r="AC113" i="33" s="1"/>
  <c r="Y113" i="33"/>
  <c r="AH112" i="33"/>
  <c r="AG112" i="33"/>
  <c r="AF112" i="33"/>
  <c r="AE112" i="33"/>
  <c r="AB112" i="33"/>
  <c r="AC112" i="33" s="1"/>
  <c r="Y112" i="33"/>
  <c r="AH111" i="33"/>
  <c r="AG111" i="33"/>
  <c r="AF111" i="33"/>
  <c r="AE111" i="33"/>
  <c r="AC111" i="33"/>
  <c r="AB111" i="33"/>
  <c r="Y111" i="33"/>
  <c r="AH110" i="33"/>
  <c r="AG110" i="33"/>
  <c r="AF110" i="33"/>
  <c r="AE110" i="33"/>
  <c r="AC110" i="33"/>
  <c r="AB110" i="33"/>
  <c r="Y110" i="33"/>
  <c r="AH109" i="33"/>
  <c r="AG109" i="33"/>
  <c r="AF109" i="33"/>
  <c r="AE109" i="33"/>
  <c r="AB109" i="33"/>
  <c r="AC109" i="33" s="1"/>
  <c r="Y109" i="33"/>
  <c r="AH108" i="33"/>
  <c r="AG108" i="33"/>
  <c r="AF108" i="33"/>
  <c r="AE108" i="33"/>
  <c r="AB108" i="33"/>
  <c r="AC108" i="33" s="1"/>
  <c r="Y108" i="33"/>
  <c r="AH107" i="33"/>
  <c r="AG107" i="33"/>
  <c r="AF107" i="33"/>
  <c r="AE107" i="33"/>
  <c r="AC107" i="33"/>
  <c r="AB107" i="33"/>
  <c r="Y107" i="33"/>
  <c r="AH106" i="33"/>
  <c r="AG106" i="33"/>
  <c r="AF106" i="33"/>
  <c r="AE106" i="33"/>
  <c r="AC106" i="33"/>
  <c r="AB106" i="33"/>
  <c r="Y106" i="33"/>
  <c r="AH105" i="33"/>
  <c r="AG105" i="33"/>
  <c r="AF105" i="33"/>
  <c r="AE105" i="33"/>
  <c r="AB105" i="33"/>
  <c r="AC105" i="33" s="1"/>
  <c r="Y105" i="33"/>
  <c r="AH104" i="33"/>
  <c r="AG104" i="33"/>
  <c r="AF104" i="33"/>
  <c r="AE104" i="33"/>
  <c r="AB104" i="33"/>
  <c r="AC104" i="33" s="1"/>
  <c r="Y104" i="33"/>
  <c r="AH103" i="33"/>
  <c r="AG103" i="33"/>
  <c r="AF103" i="33"/>
  <c r="AE103" i="33"/>
  <c r="AC103" i="33"/>
  <c r="AB103" i="33"/>
  <c r="Y103" i="33"/>
  <c r="AH102" i="33"/>
  <c r="AG102" i="33"/>
  <c r="AF102" i="33"/>
  <c r="AE102" i="33"/>
  <c r="AC102" i="33"/>
  <c r="AB102" i="33"/>
  <c r="Y102" i="33"/>
  <c r="AH101" i="33"/>
  <c r="AG101" i="33"/>
  <c r="AF101" i="33"/>
  <c r="AE101" i="33"/>
  <c r="AB101" i="33"/>
  <c r="AC101" i="33" s="1"/>
  <c r="Y101" i="33"/>
  <c r="AH100" i="33"/>
  <c r="AG100" i="33"/>
  <c r="AF100" i="33"/>
  <c r="AE100" i="33"/>
  <c r="AB100" i="33"/>
  <c r="AC100" i="33" s="1"/>
  <c r="Y100" i="33"/>
  <c r="AH99" i="33"/>
  <c r="AG99" i="33"/>
  <c r="AF99" i="33"/>
  <c r="AE99" i="33"/>
  <c r="AC99" i="33"/>
  <c r="AB99" i="33"/>
  <c r="Y99" i="33"/>
  <c r="AH98" i="33"/>
  <c r="AG98" i="33"/>
  <c r="AF98" i="33"/>
  <c r="AE98" i="33"/>
  <c r="AC98" i="33"/>
  <c r="AB98" i="33"/>
  <c r="Y98" i="33"/>
  <c r="AH97" i="33"/>
  <c r="AG97" i="33"/>
  <c r="AF97" i="33"/>
  <c r="AE97" i="33"/>
  <c r="AB97" i="33"/>
  <c r="AC97" i="33" s="1"/>
  <c r="Y97" i="33"/>
  <c r="AH96" i="33"/>
  <c r="AG96" i="33"/>
  <c r="AF96" i="33"/>
  <c r="AE96" i="33"/>
  <c r="AB96" i="33"/>
  <c r="AC96" i="33" s="1"/>
  <c r="Y96" i="33"/>
  <c r="AH95" i="33"/>
  <c r="AG95" i="33"/>
  <c r="AF95" i="33"/>
  <c r="AE95" i="33"/>
  <c r="AC95" i="33"/>
  <c r="AB95" i="33"/>
  <c r="Y95" i="33"/>
  <c r="AH94" i="33"/>
  <c r="AG94" i="33"/>
  <c r="AF94" i="33"/>
  <c r="AE94" i="33"/>
  <c r="AC94" i="33"/>
  <c r="AB94" i="33"/>
  <c r="Y94" i="33"/>
  <c r="AH93" i="33"/>
  <c r="AG93" i="33"/>
  <c r="AF93" i="33"/>
  <c r="AE93" i="33"/>
  <c r="AB93" i="33"/>
  <c r="AC93" i="33" s="1"/>
  <c r="Y93" i="33"/>
  <c r="AH92" i="33"/>
  <c r="AG92" i="33"/>
  <c r="AF92" i="33"/>
  <c r="AE92" i="33"/>
  <c r="AB92" i="33"/>
  <c r="AC92" i="33" s="1"/>
  <c r="Y92" i="33"/>
  <c r="AH91" i="33"/>
  <c r="AG91" i="33"/>
  <c r="AF91" i="33"/>
  <c r="AE91" i="33"/>
  <c r="AC91" i="33"/>
  <c r="AB91" i="33"/>
  <c r="Y91" i="33"/>
  <c r="AH90" i="33"/>
  <c r="AG90" i="33"/>
  <c r="AF90" i="33"/>
  <c r="AE90" i="33"/>
  <c r="AC90" i="33"/>
  <c r="AB90" i="33"/>
  <c r="Y90" i="33"/>
  <c r="AH89" i="33"/>
  <c r="AG89" i="33"/>
  <c r="AF89" i="33"/>
  <c r="AE89" i="33"/>
  <c r="AB89" i="33"/>
  <c r="AC89" i="33" s="1"/>
  <c r="Y89" i="33"/>
  <c r="AH88" i="33"/>
  <c r="AG88" i="33"/>
  <c r="AF88" i="33"/>
  <c r="AE88" i="33"/>
  <c r="AB88" i="33"/>
  <c r="AC88" i="33" s="1"/>
  <c r="Y88" i="33"/>
  <c r="AH87" i="33"/>
  <c r="AG87" i="33"/>
  <c r="AF87" i="33"/>
  <c r="AE87" i="33"/>
  <c r="AC87" i="33"/>
  <c r="AB87" i="33"/>
  <c r="Y87" i="33"/>
  <c r="AH86" i="33"/>
  <c r="AG86" i="33"/>
  <c r="AF86" i="33"/>
  <c r="AE86" i="33"/>
  <c r="AC86" i="33"/>
  <c r="AB86" i="33"/>
  <c r="Y86" i="33"/>
  <c r="AH85" i="33"/>
  <c r="AG85" i="33"/>
  <c r="AF85" i="33"/>
  <c r="AE85" i="33"/>
  <c r="AB85" i="33"/>
  <c r="AC85" i="33" s="1"/>
  <c r="Y85" i="33"/>
  <c r="AH84" i="33"/>
  <c r="AG84" i="33"/>
  <c r="AF84" i="33"/>
  <c r="AE84" i="33"/>
  <c r="AB84" i="33"/>
  <c r="AC84" i="33" s="1"/>
  <c r="Y84" i="33"/>
  <c r="AH83" i="33"/>
  <c r="AG83" i="33"/>
  <c r="AF83" i="33"/>
  <c r="AE83" i="33"/>
  <c r="AC83" i="33"/>
  <c r="AB83" i="33"/>
  <c r="Y83" i="33"/>
  <c r="AH82" i="33"/>
  <c r="AG82" i="33"/>
  <c r="AF82" i="33"/>
  <c r="AE82" i="33"/>
  <c r="AC82" i="33"/>
  <c r="AB82" i="33"/>
  <c r="Y82" i="33"/>
  <c r="AH81" i="33"/>
  <c r="AG81" i="33"/>
  <c r="AF81" i="33"/>
  <c r="AE81" i="33"/>
  <c r="AB81" i="33"/>
  <c r="AC81" i="33" s="1"/>
  <c r="Y81" i="33"/>
  <c r="AH80" i="33"/>
  <c r="AG80" i="33"/>
  <c r="AF80" i="33"/>
  <c r="AE80" i="33"/>
  <c r="AB80" i="33"/>
  <c r="AC80" i="33" s="1"/>
  <c r="Y80" i="33"/>
  <c r="AH79" i="33"/>
  <c r="AG79" i="33"/>
  <c r="AF79" i="33"/>
  <c r="AE79" i="33"/>
  <c r="AC79" i="33"/>
  <c r="AB79" i="33"/>
  <c r="Y79" i="33"/>
  <c r="AH78" i="33"/>
  <c r="AG78" i="33"/>
  <c r="AF78" i="33"/>
  <c r="AE78" i="33"/>
  <c r="AC78" i="33"/>
  <c r="AB78" i="33"/>
  <c r="Y78" i="33"/>
  <c r="AH77" i="33"/>
  <c r="AG77" i="33"/>
  <c r="AF77" i="33"/>
  <c r="AE77" i="33"/>
  <c r="AB77" i="33"/>
  <c r="AC77" i="33" s="1"/>
  <c r="Y77" i="33"/>
  <c r="AH76" i="33"/>
  <c r="AG76" i="33"/>
  <c r="AF76" i="33"/>
  <c r="AE76" i="33"/>
  <c r="AB76" i="33"/>
  <c r="AC76" i="33" s="1"/>
  <c r="Y76" i="33"/>
  <c r="AH75" i="33"/>
  <c r="AG75" i="33"/>
  <c r="AF75" i="33"/>
  <c r="AE75" i="33"/>
  <c r="AC75" i="33"/>
  <c r="AB75" i="33"/>
  <c r="Y75" i="33"/>
  <c r="AH74" i="33"/>
  <c r="AG74" i="33"/>
  <c r="AF74" i="33"/>
  <c r="AE74" i="33"/>
  <c r="AC74" i="33"/>
  <c r="AB74" i="33"/>
  <c r="Y74" i="33"/>
  <c r="AH73" i="33"/>
  <c r="AG73" i="33"/>
  <c r="AF73" i="33"/>
  <c r="AE73" i="33"/>
  <c r="AB73" i="33"/>
  <c r="AC73" i="33" s="1"/>
  <c r="Y73" i="33"/>
  <c r="AH72" i="33"/>
  <c r="AG72" i="33"/>
  <c r="AF72" i="33"/>
  <c r="AE72" i="33"/>
  <c r="AB72" i="33"/>
  <c r="AC72" i="33" s="1"/>
  <c r="Y72" i="33"/>
  <c r="AH71" i="33"/>
  <c r="AG71" i="33"/>
  <c r="AF71" i="33"/>
  <c r="AE71" i="33"/>
  <c r="AC71" i="33"/>
  <c r="AB71" i="33"/>
  <c r="Y71" i="33"/>
  <c r="AH70" i="33"/>
  <c r="AG70" i="33"/>
  <c r="AF70" i="33"/>
  <c r="AE70" i="33"/>
  <c r="AC70" i="33"/>
  <c r="AB70" i="33"/>
  <c r="Y70" i="33"/>
  <c r="AH69" i="33"/>
  <c r="AG69" i="33"/>
  <c r="AF69" i="33"/>
  <c r="AE69" i="33"/>
  <c r="AB69" i="33"/>
  <c r="AC69" i="33" s="1"/>
  <c r="Y69" i="33"/>
  <c r="AH68" i="33"/>
  <c r="AG68" i="33"/>
  <c r="AF68" i="33"/>
  <c r="AE68" i="33"/>
  <c r="AB68" i="33"/>
  <c r="AC68" i="33" s="1"/>
  <c r="Y68" i="33"/>
  <c r="AH67" i="33"/>
  <c r="AG67" i="33"/>
  <c r="AF67" i="33"/>
  <c r="AE67" i="33"/>
  <c r="AC67" i="33"/>
  <c r="AB67" i="33"/>
  <c r="Y67" i="33"/>
  <c r="AH66" i="33"/>
  <c r="AG66" i="33"/>
  <c r="AF66" i="33"/>
  <c r="AE66" i="33"/>
  <c r="AC66" i="33"/>
  <c r="AB66" i="33"/>
  <c r="Y66" i="33"/>
  <c r="AH65" i="33"/>
  <c r="AG65" i="33"/>
  <c r="AF65" i="33"/>
  <c r="AE65" i="33"/>
  <c r="AB65" i="33"/>
  <c r="AC65" i="33" s="1"/>
  <c r="Y65" i="33"/>
  <c r="AH64" i="33"/>
  <c r="AG64" i="33"/>
  <c r="AF64" i="33"/>
  <c r="AE64" i="33"/>
  <c r="AB64" i="33"/>
  <c r="AC64" i="33" s="1"/>
  <c r="Y64" i="33"/>
  <c r="AH63" i="33"/>
  <c r="AG63" i="33"/>
  <c r="AF63" i="33"/>
  <c r="AE63" i="33"/>
  <c r="AC63" i="33"/>
  <c r="AB63" i="33"/>
  <c r="Y63" i="33"/>
  <c r="AH62" i="33"/>
  <c r="AG62" i="33"/>
  <c r="AF62" i="33"/>
  <c r="AE62" i="33"/>
  <c r="AC62" i="33"/>
  <c r="AB62" i="33"/>
  <c r="Y62" i="33"/>
  <c r="AH61" i="33"/>
  <c r="AG61" i="33"/>
  <c r="AF61" i="33"/>
  <c r="AE61" i="33"/>
  <c r="AB61" i="33"/>
  <c r="AC61" i="33" s="1"/>
  <c r="Y61" i="33"/>
  <c r="AH60" i="33"/>
  <c r="AG60" i="33"/>
  <c r="AF60" i="33"/>
  <c r="AE60" i="33"/>
  <c r="AB60" i="33"/>
  <c r="AC60" i="33" s="1"/>
  <c r="Y60" i="33"/>
  <c r="AH59" i="33"/>
  <c r="AG59" i="33"/>
  <c r="AF59" i="33"/>
  <c r="AE59" i="33"/>
  <c r="AC59" i="33"/>
  <c r="AB59" i="33"/>
  <c r="Y59" i="33"/>
  <c r="AH58" i="33"/>
  <c r="AG58" i="33"/>
  <c r="AF58" i="33"/>
  <c r="AE58" i="33"/>
  <c r="AC58" i="33"/>
  <c r="AB58" i="33"/>
  <c r="Y58" i="33"/>
  <c r="AH57" i="33"/>
  <c r="AG57" i="33"/>
  <c r="AF57" i="33"/>
  <c r="AE57" i="33"/>
  <c r="AB57" i="33"/>
  <c r="AC57" i="33" s="1"/>
  <c r="Y57" i="33"/>
  <c r="AH56" i="33"/>
  <c r="AG56" i="33"/>
  <c r="AF56" i="33"/>
  <c r="AE56" i="33"/>
  <c r="AB56" i="33"/>
  <c r="AC56" i="33" s="1"/>
  <c r="Y56" i="33"/>
  <c r="AH55" i="33"/>
  <c r="AG55" i="33"/>
  <c r="AF55" i="33"/>
  <c r="AE55" i="33"/>
  <c r="AC55" i="33"/>
  <c r="AB55" i="33"/>
  <c r="Y55" i="33"/>
  <c r="AH54" i="33"/>
  <c r="AG54" i="33"/>
  <c r="AF54" i="33"/>
  <c r="AE54" i="33"/>
  <c r="AB54" i="33"/>
  <c r="AC54" i="33" s="1"/>
  <c r="Y54" i="33"/>
  <c r="AH53" i="33"/>
  <c r="AG53" i="33"/>
  <c r="AF53" i="33"/>
  <c r="AE53" i="33"/>
  <c r="AB53" i="33"/>
  <c r="AC53" i="33" s="1"/>
  <c r="Y53" i="33"/>
  <c r="AH52" i="33"/>
  <c r="AG52" i="33"/>
  <c r="AF52" i="33"/>
  <c r="AE52" i="33"/>
  <c r="AB52" i="33"/>
  <c r="AC52" i="33" s="1"/>
  <c r="Y52" i="33"/>
  <c r="AH51" i="33"/>
  <c r="AG51" i="33"/>
  <c r="AF51" i="33"/>
  <c r="AE51" i="33"/>
  <c r="AC51" i="33"/>
  <c r="AB51" i="33"/>
  <c r="Y51" i="33"/>
  <c r="AH50" i="33"/>
  <c r="AG50" i="33"/>
  <c r="AF50" i="33"/>
  <c r="AE50" i="33"/>
  <c r="AB50" i="33"/>
  <c r="AC50" i="33" s="1"/>
  <c r="Y50" i="33"/>
  <c r="AH49" i="33"/>
  <c r="AG49" i="33"/>
  <c r="AF49" i="33"/>
  <c r="AE49" i="33"/>
  <c r="AB49" i="33"/>
  <c r="AC49" i="33" s="1"/>
  <c r="Y49" i="33"/>
  <c r="AH48" i="33"/>
  <c r="AG48" i="33"/>
  <c r="AF48" i="33"/>
  <c r="AE48" i="33"/>
  <c r="AB48" i="33"/>
  <c r="AC48" i="33" s="1"/>
  <c r="Y48" i="33"/>
  <c r="AH47" i="33"/>
  <c r="AG47" i="33"/>
  <c r="AF47" i="33"/>
  <c r="AE47" i="33"/>
  <c r="AC47" i="33"/>
  <c r="AB47" i="33"/>
  <c r="Y47" i="33"/>
  <c r="AH46" i="33"/>
  <c r="AG46" i="33"/>
  <c r="AF46" i="33"/>
  <c r="AE46" i="33"/>
  <c r="AB46" i="33"/>
  <c r="AC46" i="33" s="1"/>
  <c r="Y46" i="33"/>
  <c r="AH45" i="33"/>
  <c r="AG45" i="33"/>
  <c r="AF45" i="33"/>
  <c r="AE45" i="33"/>
  <c r="AB45" i="33"/>
  <c r="AC45" i="33" s="1"/>
  <c r="Y45" i="33"/>
  <c r="AH44" i="33"/>
  <c r="AG44" i="33"/>
  <c r="AF44" i="33"/>
  <c r="AE44" i="33"/>
  <c r="AB44" i="33"/>
  <c r="AC44" i="33" s="1"/>
  <c r="Y44" i="33"/>
  <c r="AH43" i="33"/>
  <c r="AG43" i="33"/>
  <c r="AF43" i="33"/>
  <c r="AE43" i="33"/>
  <c r="AC43" i="33"/>
  <c r="AB43" i="33"/>
  <c r="Y43" i="33"/>
  <c r="AH42" i="33"/>
  <c r="AG42" i="33"/>
  <c r="AF42" i="33"/>
  <c r="AE42" i="33"/>
  <c r="AB42" i="33"/>
  <c r="AC42" i="33" s="1"/>
  <c r="Y42" i="33"/>
  <c r="AH41" i="33"/>
  <c r="AG41" i="33"/>
  <c r="AF41" i="33"/>
  <c r="AE41" i="33"/>
  <c r="AB41" i="33"/>
  <c r="AC41" i="33" s="1"/>
  <c r="Y41" i="33"/>
  <c r="AH40" i="33"/>
  <c r="AG40" i="33"/>
  <c r="AF40" i="33"/>
  <c r="AE40" i="33"/>
  <c r="AB40" i="33"/>
  <c r="AC40" i="33" s="1"/>
  <c r="Y40" i="33"/>
  <c r="AH39" i="33"/>
  <c r="AG39" i="33"/>
  <c r="AF39" i="33"/>
  <c r="AE39" i="33"/>
  <c r="AC39" i="33"/>
  <c r="AB39" i="33"/>
  <c r="Y39" i="33"/>
  <c r="AH38" i="33"/>
  <c r="AG38" i="33"/>
  <c r="AF38" i="33"/>
  <c r="AE38" i="33"/>
  <c r="AB38" i="33"/>
  <c r="AC38" i="33" s="1"/>
  <c r="Y38" i="33"/>
  <c r="AH37" i="33"/>
  <c r="AG37" i="33"/>
  <c r="AF37" i="33"/>
  <c r="AE37" i="33"/>
  <c r="AB37" i="33"/>
  <c r="AC37" i="33" s="1"/>
  <c r="Y37" i="33"/>
  <c r="AH36" i="33"/>
  <c r="AG36" i="33"/>
  <c r="AF36" i="33"/>
  <c r="AE36" i="33"/>
  <c r="AB36" i="33"/>
  <c r="AC36" i="33" s="1"/>
  <c r="Y36" i="33"/>
  <c r="AH35" i="33"/>
  <c r="AG35" i="33"/>
  <c r="AF35" i="33"/>
  <c r="AE35" i="33"/>
  <c r="AC35" i="33"/>
  <c r="AB35" i="33"/>
  <c r="Y35" i="33"/>
  <c r="AH34" i="33"/>
  <c r="AG34" i="33"/>
  <c r="AF34" i="33"/>
  <c r="AE34" i="33"/>
  <c r="AB34" i="33"/>
  <c r="AC34" i="33" s="1"/>
  <c r="Y34" i="33"/>
  <c r="AH33" i="33"/>
  <c r="AG33" i="33"/>
  <c r="AF33" i="33"/>
  <c r="AE33" i="33"/>
  <c r="AB33" i="33"/>
  <c r="AC33" i="33" s="1"/>
  <c r="Y33" i="33"/>
  <c r="AH32" i="33"/>
  <c r="AG32" i="33"/>
  <c r="AF32" i="33"/>
  <c r="AE32" i="33"/>
  <c r="AB32" i="33"/>
  <c r="AC32" i="33" s="1"/>
  <c r="Y32" i="33"/>
  <c r="AH31" i="33"/>
  <c r="AG31" i="33"/>
  <c r="AF31" i="33"/>
  <c r="AE31" i="33"/>
  <c r="AC31" i="33"/>
  <c r="AB31" i="33"/>
  <c r="Y31" i="33"/>
  <c r="AH30" i="33"/>
  <c r="AG30" i="33"/>
  <c r="AF30" i="33"/>
  <c r="AE30" i="33"/>
  <c r="AB30" i="33"/>
  <c r="AC30" i="33" s="1"/>
  <c r="Y30" i="33"/>
  <c r="AH29" i="33"/>
  <c r="AG29" i="33"/>
  <c r="AF29" i="33"/>
  <c r="AE29" i="33"/>
  <c r="AB29" i="33"/>
  <c r="AC29" i="33" s="1"/>
  <c r="Y29" i="33"/>
  <c r="AH28" i="33"/>
  <c r="AG28" i="33"/>
  <c r="AF28" i="33"/>
  <c r="AF15" i="33" s="1"/>
  <c r="AE28" i="33"/>
  <c r="AB28" i="33"/>
  <c r="AC28" i="33" s="1"/>
  <c r="Y28" i="33"/>
  <c r="AH27" i="33"/>
  <c r="AG27" i="33"/>
  <c r="AF27" i="33"/>
  <c r="AE27" i="33"/>
  <c r="AC27" i="33"/>
  <c r="AB27" i="33"/>
  <c r="Y27" i="33"/>
  <c r="AH26" i="33"/>
  <c r="AG26" i="33"/>
  <c r="AF26" i="33"/>
  <c r="AE26" i="33"/>
  <c r="AB26" i="33"/>
  <c r="AC26" i="33" s="1"/>
  <c r="Y26" i="33"/>
  <c r="AH25" i="33"/>
  <c r="AG25" i="33"/>
  <c r="AF25" i="33"/>
  <c r="AE25" i="33"/>
  <c r="AB25" i="33"/>
  <c r="AC25" i="33" s="1"/>
  <c r="Y25" i="33"/>
  <c r="AH24" i="33"/>
  <c r="AG24" i="33"/>
  <c r="AF24" i="33"/>
  <c r="AE24" i="33"/>
  <c r="AB24" i="33"/>
  <c r="AC24" i="33" s="1"/>
  <c r="Y24" i="33"/>
  <c r="AH23" i="33"/>
  <c r="AG23" i="33"/>
  <c r="AF23" i="33"/>
  <c r="AE23" i="33"/>
  <c r="AC23" i="33"/>
  <c r="AB23" i="33"/>
  <c r="Y23" i="33"/>
  <c r="AH22" i="33"/>
  <c r="AG22" i="33"/>
  <c r="AF22" i="33"/>
  <c r="AE22" i="33"/>
  <c r="AB22" i="33"/>
  <c r="AC22" i="33" s="1"/>
  <c r="Y22" i="33"/>
  <c r="AH21" i="33"/>
  <c r="AG21" i="33"/>
  <c r="AF21" i="33"/>
  <c r="AE21" i="33"/>
  <c r="AB21" i="33"/>
  <c r="AC21" i="33" s="1"/>
  <c r="Y21" i="33"/>
  <c r="AH20" i="33"/>
  <c r="AG20" i="33"/>
  <c r="AF20" i="33"/>
  <c r="AE20" i="33"/>
  <c r="AB20" i="33"/>
  <c r="AC20" i="33" s="1"/>
  <c r="Y20" i="33"/>
  <c r="AH19" i="33"/>
  <c r="AG19" i="33"/>
  <c r="AF19" i="33"/>
  <c r="AE19" i="33"/>
  <c r="AC19" i="33"/>
  <c r="AB19" i="33"/>
  <c r="Y19" i="33"/>
  <c r="AH18" i="33"/>
  <c r="AG18" i="33"/>
  <c r="AF18" i="33"/>
  <c r="AE18" i="33"/>
  <c r="AE15" i="33" s="1"/>
  <c r="AB18" i="33"/>
  <c r="AC18" i="33" s="1"/>
  <c r="AC16" i="33" s="1"/>
  <c r="Y18" i="33"/>
  <c r="AD16" i="33"/>
  <c r="AB16" i="33"/>
  <c r="Z16" i="33"/>
  <c r="Y16" i="33"/>
  <c r="Z17" i="33" s="1"/>
  <c r="X16" i="33"/>
  <c r="V16" i="33"/>
  <c r="U16" i="33"/>
  <c r="M16" i="33"/>
  <c r="L16" i="33"/>
  <c r="AH15" i="33"/>
  <c r="P14" i="33"/>
  <c r="T11" i="33"/>
  <c r="S11" i="33"/>
  <c r="M11" i="33"/>
  <c r="C11" i="33"/>
  <c r="Y9" i="33"/>
  <c r="X9" i="33"/>
  <c r="S9" i="33"/>
  <c r="M9" i="33"/>
  <c r="L9" i="33"/>
  <c r="K9" i="33"/>
  <c r="C9" i="33"/>
  <c r="Y8" i="33"/>
  <c r="M8" i="33"/>
  <c r="L8" i="33"/>
  <c r="J8" i="33"/>
  <c r="H8" i="33"/>
  <c r="D8" i="33"/>
  <c r="Y7" i="33"/>
  <c r="C7" i="33"/>
  <c r="Y6" i="33"/>
  <c r="A12" i="33" s="1"/>
  <c r="C6" i="33"/>
  <c r="N120" i="79"/>
  <c r="H120" i="79"/>
  <c r="F120" i="79"/>
  <c r="N119" i="79"/>
  <c r="H119" i="79"/>
  <c r="F119" i="79"/>
  <c r="N118" i="79"/>
  <c r="H118" i="79"/>
  <c r="F118" i="79"/>
  <c r="N117" i="79"/>
  <c r="H117" i="79"/>
  <c r="F117" i="79"/>
  <c r="N116" i="79"/>
  <c r="H116" i="79"/>
  <c r="F116" i="79"/>
  <c r="N115" i="79"/>
  <c r="H115" i="79"/>
  <c r="F115" i="79"/>
  <c r="N114" i="79"/>
  <c r="H114" i="79"/>
  <c r="F114" i="79"/>
  <c r="N113" i="79"/>
  <c r="H113" i="79"/>
  <c r="F113" i="79"/>
  <c r="N112" i="79"/>
  <c r="H112" i="79"/>
  <c r="F112" i="79"/>
  <c r="N111" i="79"/>
  <c r="H111" i="79"/>
  <c r="F111" i="79"/>
  <c r="N110" i="79"/>
  <c r="H110" i="79"/>
  <c r="F110" i="79"/>
  <c r="N109" i="79"/>
  <c r="H109" i="79"/>
  <c r="F109" i="79"/>
  <c r="N108" i="79"/>
  <c r="H108" i="79"/>
  <c r="F108" i="79"/>
  <c r="N107" i="79"/>
  <c r="H107" i="79"/>
  <c r="F107" i="79"/>
  <c r="N106" i="79"/>
  <c r="H106" i="79"/>
  <c r="F106" i="79"/>
  <c r="F105" i="79"/>
  <c r="H105" i="79" s="1"/>
  <c r="F104" i="79"/>
  <c r="H104" i="79" s="1"/>
  <c r="F103" i="79"/>
  <c r="H103" i="79" s="1"/>
  <c r="F102" i="79"/>
  <c r="H102" i="79" s="1"/>
  <c r="F101" i="79"/>
  <c r="H101" i="79" s="1"/>
  <c r="F100" i="79"/>
  <c r="H100" i="79" s="1"/>
  <c r="F99" i="79"/>
  <c r="H99" i="79" s="1"/>
  <c r="F98" i="79"/>
  <c r="H98" i="79" s="1"/>
  <c r="F97" i="79"/>
  <c r="H97" i="79" s="1"/>
  <c r="F96" i="79"/>
  <c r="H96" i="79" s="1"/>
  <c r="F95" i="79"/>
  <c r="H95" i="79" s="1"/>
  <c r="F94" i="79"/>
  <c r="H94" i="79" s="1"/>
  <c r="F93" i="79"/>
  <c r="H93" i="79" s="1"/>
  <c r="F92" i="79"/>
  <c r="H92" i="79" s="1"/>
  <c r="F91" i="79"/>
  <c r="H91" i="79" s="1"/>
  <c r="F90" i="79"/>
  <c r="H90" i="79" s="1"/>
  <c r="F89" i="79"/>
  <c r="H89" i="79" s="1"/>
  <c r="F88" i="79"/>
  <c r="H88" i="79" s="1"/>
  <c r="F87" i="79"/>
  <c r="H87" i="79" s="1"/>
  <c r="N86" i="79"/>
  <c r="J86" i="79"/>
  <c r="P86" i="79" s="1"/>
  <c r="I86" i="79"/>
  <c r="F86" i="79"/>
  <c r="H86" i="79" s="1"/>
  <c r="S86" i="79" s="1"/>
  <c r="S85" i="79"/>
  <c r="N85" i="79"/>
  <c r="I85" i="79"/>
  <c r="F85" i="79"/>
  <c r="H85" i="79" s="1"/>
  <c r="J85" i="79" s="1"/>
  <c r="P85" i="79" s="1"/>
  <c r="S84" i="79"/>
  <c r="N84" i="79"/>
  <c r="J84" i="79"/>
  <c r="P84" i="79" s="1"/>
  <c r="Q84" i="79" s="1"/>
  <c r="I84" i="79"/>
  <c r="F84" i="79"/>
  <c r="H84" i="79" s="1"/>
  <c r="S83" i="79"/>
  <c r="N83" i="79"/>
  <c r="I83" i="79"/>
  <c r="F83" i="79"/>
  <c r="H83" i="79" s="1"/>
  <c r="J83" i="79" s="1"/>
  <c r="P83" i="79" s="1"/>
  <c r="S82" i="79"/>
  <c r="N82" i="79"/>
  <c r="J82" i="79"/>
  <c r="P82" i="79" s="1"/>
  <c r="I82" i="79"/>
  <c r="F82" i="79"/>
  <c r="H82" i="79" s="1"/>
  <c r="S81" i="79"/>
  <c r="N81" i="79"/>
  <c r="I81" i="79"/>
  <c r="F81" i="79"/>
  <c r="H81" i="79" s="1"/>
  <c r="J81" i="79" s="1"/>
  <c r="P81" i="79" s="1"/>
  <c r="S80" i="79"/>
  <c r="N80" i="79"/>
  <c r="J80" i="79"/>
  <c r="P80" i="79" s="1"/>
  <c r="I80" i="79"/>
  <c r="F80" i="79"/>
  <c r="H80" i="79" s="1"/>
  <c r="S79" i="79"/>
  <c r="N79" i="79"/>
  <c r="I79" i="79"/>
  <c r="F79" i="79"/>
  <c r="H79" i="79" s="1"/>
  <c r="J79" i="79" s="1"/>
  <c r="P79" i="79" s="1"/>
  <c r="Q79" i="79" s="1"/>
  <c r="S78" i="79"/>
  <c r="N78" i="79"/>
  <c r="J78" i="79"/>
  <c r="P78" i="79" s="1"/>
  <c r="I78" i="79"/>
  <c r="F78" i="79"/>
  <c r="H78" i="79" s="1"/>
  <c r="S77" i="79"/>
  <c r="N77" i="79"/>
  <c r="I77" i="79"/>
  <c r="F77" i="79"/>
  <c r="H77" i="79" s="1"/>
  <c r="J77" i="79" s="1"/>
  <c r="P77" i="79" s="1"/>
  <c r="S76" i="79"/>
  <c r="N76" i="79"/>
  <c r="J76" i="79"/>
  <c r="P76" i="79" s="1"/>
  <c r="Q76" i="79" s="1"/>
  <c r="I76" i="79"/>
  <c r="F76" i="79"/>
  <c r="H76" i="79" s="1"/>
  <c r="S75" i="79"/>
  <c r="N75" i="79"/>
  <c r="I75" i="79"/>
  <c r="F75" i="79"/>
  <c r="H75" i="79" s="1"/>
  <c r="J75" i="79" s="1"/>
  <c r="P75" i="79" s="1"/>
  <c r="S74" i="79"/>
  <c r="N74" i="79"/>
  <c r="J74" i="79"/>
  <c r="P74" i="79" s="1"/>
  <c r="I74" i="79"/>
  <c r="F74" i="79"/>
  <c r="H74" i="79" s="1"/>
  <c r="S73" i="79"/>
  <c r="N73" i="79"/>
  <c r="I73" i="79"/>
  <c r="F73" i="79"/>
  <c r="H73" i="79" s="1"/>
  <c r="J73" i="79" s="1"/>
  <c r="P73" i="79" s="1"/>
  <c r="S72" i="79"/>
  <c r="N72" i="79"/>
  <c r="J72" i="79"/>
  <c r="P72" i="79" s="1"/>
  <c r="I72" i="79"/>
  <c r="F72" i="79"/>
  <c r="H72" i="79" s="1"/>
  <c r="S71" i="79"/>
  <c r="N71" i="79"/>
  <c r="I71" i="79"/>
  <c r="F71" i="79"/>
  <c r="H71" i="79" s="1"/>
  <c r="J71" i="79" s="1"/>
  <c r="P71" i="79" s="1"/>
  <c r="Q71" i="79" s="1"/>
  <c r="S70" i="79"/>
  <c r="N70" i="79"/>
  <c r="J70" i="79"/>
  <c r="P70" i="79" s="1"/>
  <c r="I70" i="79"/>
  <c r="F70" i="79"/>
  <c r="H70" i="79" s="1"/>
  <c r="S69" i="79"/>
  <c r="N69" i="79"/>
  <c r="I69" i="79"/>
  <c r="F69" i="79"/>
  <c r="H69" i="79" s="1"/>
  <c r="J69" i="79" s="1"/>
  <c r="P69" i="79" s="1"/>
  <c r="S68" i="79"/>
  <c r="N68" i="79"/>
  <c r="J68" i="79"/>
  <c r="P68" i="79" s="1"/>
  <c r="Q68" i="79" s="1"/>
  <c r="I68" i="79"/>
  <c r="F68" i="79"/>
  <c r="H68" i="79" s="1"/>
  <c r="S67" i="79"/>
  <c r="N67" i="79"/>
  <c r="I67" i="79"/>
  <c r="F67" i="79"/>
  <c r="H67" i="79" s="1"/>
  <c r="J67" i="79" s="1"/>
  <c r="P67" i="79" s="1"/>
  <c r="S66" i="79"/>
  <c r="N66" i="79"/>
  <c r="J66" i="79"/>
  <c r="P66" i="79" s="1"/>
  <c r="I66" i="79"/>
  <c r="F66" i="79"/>
  <c r="H66" i="79" s="1"/>
  <c r="S65" i="79"/>
  <c r="N65" i="79"/>
  <c r="I65" i="79"/>
  <c r="F65" i="79"/>
  <c r="H65" i="79" s="1"/>
  <c r="J65" i="79" s="1"/>
  <c r="P65" i="79" s="1"/>
  <c r="S64" i="79"/>
  <c r="N64" i="79"/>
  <c r="J64" i="79"/>
  <c r="P64" i="79" s="1"/>
  <c r="I64" i="79"/>
  <c r="F64" i="79"/>
  <c r="H64" i="79" s="1"/>
  <c r="S63" i="79"/>
  <c r="N63" i="79"/>
  <c r="I63" i="79"/>
  <c r="F63" i="79"/>
  <c r="H63" i="79" s="1"/>
  <c r="J63" i="79" s="1"/>
  <c r="P63" i="79" s="1"/>
  <c r="Q63" i="79" s="1"/>
  <c r="S62" i="79"/>
  <c r="N62" i="79"/>
  <c r="J62" i="79"/>
  <c r="P62" i="79" s="1"/>
  <c r="I62" i="79"/>
  <c r="F62" i="79"/>
  <c r="H62" i="79" s="1"/>
  <c r="S61" i="79"/>
  <c r="N61" i="79"/>
  <c r="I61" i="79"/>
  <c r="F61" i="79"/>
  <c r="H61" i="79" s="1"/>
  <c r="J61" i="79" s="1"/>
  <c r="P61" i="79" s="1"/>
  <c r="S60" i="79"/>
  <c r="N60" i="79"/>
  <c r="J60" i="79"/>
  <c r="P60" i="79" s="1"/>
  <c r="Q60" i="79" s="1"/>
  <c r="I60" i="79"/>
  <c r="F60" i="79"/>
  <c r="H60" i="79" s="1"/>
  <c r="S59" i="79"/>
  <c r="N59" i="79"/>
  <c r="I59" i="79"/>
  <c r="F59" i="79"/>
  <c r="H59" i="79" s="1"/>
  <c r="J59" i="79" s="1"/>
  <c r="P59" i="79" s="1"/>
  <c r="S58" i="79"/>
  <c r="N58" i="79"/>
  <c r="J58" i="79"/>
  <c r="P58" i="79" s="1"/>
  <c r="I58" i="79"/>
  <c r="F58" i="79"/>
  <c r="H58" i="79" s="1"/>
  <c r="S57" i="79"/>
  <c r="N57" i="79"/>
  <c r="I57" i="79"/>
  <c r="F57" i="79"/>
  <c r="H57" i="79" s="1"/>
  <c r="J57" i="79" s="1"/>
  <c r="P57" i="79" s="1"/>
  <c r="S56" i="79"/>
  <c r="N56" i="79"/>
  <c r="J56" i="79"/>
  <c r="P56" i="79" s="1"/>
  <c r="I56" i="79"/>
  <c r="F56" i="79"/>
  <c r="H56" i="79" s="1"/>
  <c r="S55" i="79"/>
  <c r="N55" i="79"/>
  <c r="I55" i="79"/>
  <c r="F55" i="79"/>
  <c r="H55" i="79" s="1"/>
  <c r="J55" i="79" s="1"/>
  <c r="P55" i="79" s="1"/>
  <c r="Q55" i="79" s="1"/>
  <c r="S54" i="79"/>
  <c r="N54" i="79"/>
  <c r="J54" i="79"/>
  <c r="P54" i="79" s="1"/>
  <c r="I54" i="79"/>
  <c r="F54" i="79"/>
  <c r="H54" i="79" s="1"/>
  <c r="S53" i="79"/>
  <c r="N53" i="79"/>
  <c r="I53" i="79"/>
  <c r="F53" i="79"/>
  <c r="H53" i="79" s="1"/>
  <c r="J53" i="79" s="1"/>
  <c r="P53" i="79" s="1"/>
  <c r="S52" i="79"/>
  <c r="N52" i="79"/>
  <c r="J52" i="79"/>
  <c r="P52" i="79" s="1"/>
  <c r="Q52" i="79" s="1"/>
  <c r="I52" i="79"/>
  <c r="F52" i="79"/>
  <c r="H52" i="79" s="1"/>
  <c r="S51" i="79"/>
  <c r="N51" i="79"/>
  <c r="I51" i="79"/>
  <c r="F51" i="79"/>
  <c r="H51" i="79" s="1"/>
  <c r="J51" i="79" s="1"/>
  <c r="P51" i="79" s="1"/>
  <c r="S50" i="79"/>
  <c r="N50" i="79"/>
  <c r="J50" i="79"/>
  <c r="P50" i="79" s="1"/>
  <c r="I50" i="79"/>
  <c r="F50" i="79"/>
  <c r="H50" i="79" s="1"/>
  <c r="S49" i="79"/>
  <c r="N49" i="79"/>
  <c r="I49" i="79"/>
  <c r="F49" i="79"/>
  <c r="H49" i="79" s="1"/>
  <c r="J49" i="79" s="1"/>
  <c r="P49" i="79" s="1"/>
  <c r="S48" i="79"/>
  <c r="N48" i="79"/>
  <c r="J48" i="79"/>
  <c r="P48" i="79" s="1"/>
  <c r="I48" i="79"/>
  <c r="F48" i="79"/>
  <c r="H48" i="79" s="1"/>
  <c r="S47" i="79"/>
  <c r="N47" i="79"/>
  <c r="I47" i="79"/>
  <c r="F47" i="79"/>
  <c r="H47" i="79" s="1"/>
  <c r="J47" i="79" s="1"/>
  <c r="P47" i="79" s="1"/>
  <c r="Q47" i="79" s="1"/>
  <c r="S46" i="79"/>
  <c r="N46" i="79"/>
  <c r="J46" i="79"/>
  <c r="P46" i="79" s="1"/>
  <c r="I46" i="79"/>
  <c r="F46" i="79"/>
  <c r="H46" i="79" s="1"/>
  <c r="S45" i="79"/>
  <c r="N45" i="79"/>
  <c r="I45" i="79"/>
  <c r="F45" i="79"/>
  <c r="H45" i="79" s="1"/>
  <c r="J45" i="79" s="1"/>
  <c r="P45" i="79" s="1"/>
  <c r="S44" i="79"/>
  <c r="N44" i="79"/>
  <c r="J44" i="79"/>
  <c r="P44" i="79" s="1"/>
  <c r="Q44" i="79" s="1"/>
  <c r="I44" i="79"/>
  <c r="F44" i="79"/>
  <c r="H44" i="79" s="1"/>
  <c r="S43" i="79"/>
  <c r="N43" i="79"/>
  <c r="I43" i="79"/>
  <c r="F43" i="79"/>
  <c r="H43" i="79" s="1"/>
  <c r="J43" i="79" s="1"/>
  <c r="P43" i="79" s="1"/>
  <c r="S42" i="79"/>
  <c r="N42" i="79"/>
  <c r="J42" i="79"/>
  <c r="P42" i="79" s="1"/>
  <c r="I42" i="79"/>
  <c r="F42" i="79"/>
  <c r="H42" i="79" s="1"/>
  <c r="S41" i="79"/>
  <c r="N41" i="79"/>
  <c r="I41" i="79"/>
  <c r="F41" i="79"/>
  <c r="H41" i="79" s="1"/>
  <c r="J41" i="79" s="1"/>
  <c r="P41" i="79" s="1"/>
  <c r="S40" i="79"/>
  <c r="N40" i="79"/>
  <c r="J40" i="79"/>
  <c r="P40" i="79" s="1"/>
  <c r="I40" i="79"/>
  <c r="F40" i="79"/>
  <c r="H40" i="79" s="1"/>
  <c r="S39" i="79"/>
  <c r="N39" i="79"/>
  <c r="I39" i="79"/>
  <c r="F39" i="79"/>
  <c r="H39" i="79" s="1"/>
  <c r="J39" i="79" s="1"/>
  <c r="P39" i="79" s="1"/>
  <c r="Q39" i="79" s="1"/>
  <c r="S38" i="79"/>
  <c r="N38" i="79"/>
  <c r="J38" i="79"/>
  <c r="P38" i="79" s="1"/>
  <c r="I38" i="79"/>
  <c r="F38" i="79"/>
  <c r="H38" i="79" s="1"/>
  <c r="S37" i="79"/>
  <c r="N37" i="79"/>
  <c r="I37" i="79"/>
  <c r="F37" i="79"/>
  <c r="H37" i="79" s="1"/>
  <c r="J37" i="79" s="1"/>
  <c r="P37" i="79" s="1"/>
  <c r="S36" i="79"/>
  <c r="N36" i="79"/>
  <c r="J36" i="79"/>
  <c r="P36" i="79" s="1"/>
  <c r="Q36" i="79" s="1"/>
  <c r="I36" i="79"/>
  <c r="F36" i="79"/>
  <c r="H36" i="79" s="1"/>
  <c r="S35" i="79"/>
  <c r="N35" i="79"/>
  <c r="I35" i="79"/>
  <c r="F35" i="79"/>
  <c r="H35" i="79" s="1"/>
  <c r="J35" i="79" s="1"/>
  <c r="P35" i="79" s="1"/>
  <c r="S34" i="79"/>
  <c r="N34" i="79"/>
  <c r="J34" i="79"/>
  <c r="P34" i="79" s="1"/>
  <c r="I34" i="79"/>
  <c r="F34" i="79"/>
  <c r="H34" i="79" s="1"/>
  <c r="S33" i="79"/>
  <c r="N33" i="79"/>
  <c r="I33" i="79"/>
  <c r="F33" i="79"/>
  <c r="H33" i="79" s="1"/>
  <c r="J33" i="79" s="1"/>
  <c r="P33" i="79" s="1"/>
  <c r="S32" i="79"/>
  <c r="N32" i="79"/>
  <c r="J32" i="79"/>
  <c r="P32" i="79" s="1"/>
  <c r="I32" i="79"/>
  <c r="F32" i="79"/>
  <c r="H32" i="79" s="1"/>
  <c r="F31" i="79"/>
  <c r="H31" i="79" s="1"/>
  <c r="F30" i="79"/>
  <c r="H30" i="79" s="1"/>
  <c r="F29" i="79"/>
  <c r="H29" i="79" s="1"/>
  <c r="F28" i="79"/>
  <c r="H28" i="79" s="1"/>
  <c r="F27" i="79"/>
  <c r="H27" i="79" s="1"/>
  <c r="F26" i="79"/>
  <c r="H26" i="79" s="1"/>
  <c r="F25" i="79"/>
  <c r="H25" i="79" s="1"/>
  <c r="F24" i="79"/>
  <c r="H24" i="79" s="1"/>
  <c r="F23" i="79"/>
  <c r="H23" i="79" s="1"/>
  <c r="F22" i="79"/>
  <c r="H22" i="79" s="1"/>
  <c r="F21" i="79"/>
  <c r="H21" i="79" s="1"/>
  <c r="F20" i="79"/>
  <c r="H20" i="79" s="1"/>
  <c r="F19" i="79"/>
  <c r="H19" i="79" s="1"/>
  <c r="F18" i="79"/>
  <c r="H18" i="79" s="1"/>
  <c r="C15" i="79"/>
  <c r="C12" i="79"/>
  <c r="G10" i="79"/>
  <c r="C10" i="79"/>
  <c r="G9" i="79"/>
  <c r="F9" i="79"/>
  <c r="S8" i="79" s="1"/>
  <c r="S9" i="79" s="1"/>
  <c r="D9" i="79"/>
  <c r="J8" i="79"/>
  <c r="F8" i="79"/>
  <c r="E8" i="79"/>
  <c r="D8" i="79"/>
  <c r="J7" i="79"/>
  <c r="C7" i="79"/>
  <c r="J6" i="79"/>
  <c r="C6" i="79"/>
  <c r="S4" i="79"/>
  <c r="R16" i="79" s="1"/>
  <c r="S2" i="79"/>
  <c r="H120" i="72"/>
  <c r="O119" i="72"/>
  <c r="J119" i="72"/>
  <c r="Q119" i="72" s="1"/>
  <c r="H119" i="72"/>
  <c r="I119" i="72" s="1"/>
  <c r="T118" i="72"/>
  <c r="O118" i="72"/>
  <c r="J118" i="72"/>
  <c r="Q118" i="72" s="1"/>
  <c r="I118" i="72"/>
  <c r="H118" i="72"/>
  <c r="T117" i="72"/>
  <c r="J117" i="72"/>
  <c r="Q117" i="72" s="1"/>
  <c r="I117" i="72"/>
  <c r="H117" i="72"/>
  <c r="O117" i="72" s="1"/>
  <c r="O116" i="72"/>
  <c r="I116" i="72"/>
  <c r="H116" i="72"/>
  <c r="H115" i="72"/>
  <c r="T114" i="72"/>
  <c r="O114" i="72"/>
  <c r="J114" i="72"/>
  <c r="Q114" i="72" s="1"/>
  <c r="I114" i="72"/>
  <c r="H114" i="72"/>
  <c r="H113" i="72"/>
  <c r="H112" i="72"/>
  <c r="O111" i="72"/>
  <c r="J111" i="72"/>
  <c r="Q111" i="72" s="1"/>
  <c r="R111" i="72" s="1"/>
  <c r="H111" i="72"/>
  <c r="I111" i="72" s="1"/>
  <c r="T110" i="72"/>
  <c r="O110" i="72"/>
  <c r="J110" i="72"/>
  <c r="Q110" i="72" s="1"/>
  <c r="I110" i="72"/>
  <c r="H110" i="72"/>
  <c r="T109" i="72"/>
  <c r="J109" i="72"/>
  <c r="Q109" i="72" s="1"/>
  <c r="I109" i="72"/>
  <c r="H109" i="72"/>
  <c r="O109" i="72" s="1"/>
  <c r="O108" i="72"/>
  <c r="I108" i="72"/>
  <c r="H108" i="72"/>
  <c r="T107" i="72"/>
  <c r="H107" i="72"/>
  <c r="T106" i="72"/>
  <c r="O106" i="72"/>
  <c r="J106" i="72"/>
  <c r="Q106" i="72" s="1"/>
  <c r="I106" i="72"/>
  <c r="H106" i="72"/>
  <c r="T105" i="72"/>
  <c r="J105" i="72"/>
  <c r="Q105" i="72" s="1"/>
  <c r="I105" i="72"/>
  <c r="H105" i="72"/>
  <c r="O105" i="72" s="1"/>
  <c r="H104" i="72"/>
  <c r="H103" i="72"/>
  <c r="T102" i="72"/>
  <c r="O102" i="72"/>
  <c r="J102" i="72"/>
  <c r="Q102" i="72" s="1"/>
  <c r="I102" i="72"/>
  <c r="H102" i="72"/>
  <c r="T101" i="72"/>
  <c r="J101" i="72"/>
  <c r="Q101" i="72" s="1"/>
  <c r="I101" i="72"/>
  <c r="H101" i="72"/>
  <c r="O101" i="72" s="1"/>
  <c r="I100" i="72"/>
  <c r="H100" i="72"/>
  <c r="H99" i="72"/>
  <c r="T98" i="72"/>
  <c r="O98" i="72"/>
  <c r="J98" i="72"/>
  <c r="Q98" i="72" s="1"/>
  <c r="I98" i="72"/>
  <c r="H98" i="72"/>
  <c r="T97" i="72"/>
  <c r="J97" i="72"/>
  <c r="Q97" i="72" s="1"/>
  <c r="I97" i="72"/>
  <c r="H97" i="72"/>
  <c r="O97" i="72" s="1"/>
  <c r="H96" i="72"/>
  <c r="O95" i="72"/>
  <c r="H95" i="72"/>
  <c r="T94" i="72"/>
  <c r="O94" i="72"/>
  <c r="J94" i="72"/>
  <c r="Q94" i="72" s="1"/>
  <c r="I94" i="72"/>
  <c r="H94" i="72"/>
  <c r="T93" i="72"/>
  <c r="J93" i="72"/>
  <c r="Q93" i="72" s="1"/>
  <c r="I93" i="72"/>
  <c r="H93" i="72"/>
  <c r="O93" i="72" s="1"/>
  <c r="H92" i="72"/>
  <c r="H91" i="72"/>
  <c r="T90" i="72"/>
  <c r="O90" i="72"/>
  <c r="J90" i="72"/>
  <c r="Q90" i="72" s="1"/>
  <c r="I90" i="72"/>
  <c r="H90" i="72"/>
  <c r="T89" i="72"/>
  <c r="J89" i="72"/>
  <c r="Q89" i="72" s="1"/>
  <c r="I89" i="72"/>
  <c r="H89" i="72"/>
  <c r="O89" i="72" s="1"/>
  <c r="H88" i="72"/>
  <c r="H87" i="72"/>
  <c r="T86" i="72"/>
  <c r="O86" i="72"/>
  <c r="J86" i="72"/>
  <c r="Q86" i="72" s="1"/>
  <c r="I86" i="72"/>
  <c r="H86" i="72"/>
  <c r="T85" i="72"/>
  <c r="J85" i="72"/>
  <c r="Q85" i="72" s="1"/>
  <c r="R85" i="72" s="1"/>
  <c r="I85" i="72"/>
  <c r="H85" i="72"/>
  <c r="O85" i="72" s="1"/>
  <c r="I84" i="72"/>
  <c r="H84" i="72"/>
  <c r="H83" i="72"/>
  <c r="T82" i="72"/>
  <c r="O82" i="72"/>
  <c r="J82" i="72"/>
  <c r="Q82" i="72" s="1"/>
  <c r="I82" i="72"/>
  <c r="H82" i="72"/>
  <c r="T81" i="72"/>
  <c r="J81" i="72"/>
  <c r="Q81" i="72" s="1"/>
  <c r="R81" i="72" s="1"/>
  <c r="I81" i="72"/>
  <c r="H81" i="72"/>
  <c r="O81" i="72" s="1"/>
  <c r="H80" i="72"/>
  <c r="O79" i="72"/>
  <c r="H79" i="72"/>
  <c r="T78" i="72"/>
  <c r="O78" i="72"/>
  <c r="J78" i="72"/>
  <c r="Q78" i="72" s="1"/>
  <c r="I78" i="72"/>
  <c r="H78" i="72"/>
  <c r="T77" i="72"/>
  <c r="J77" i="72"/>
  <c r="Q77" i="72" s="1"/>
  <c r="I77" i="72"/>
  <c r="H77" i="72"/>
  <c r="O77" i="72" s="1"/>
  <c r="H76" i="72"/>
  <c r="H75" i="72"/>
  <c r="T74" i="72"/>
  <c r="O74" i="72"/>
  <c r="J74" i="72"/>
  <c r="Q74" i="72" s="1"/>
  <c r="I74" i="72"/>
  <c r="H74" i="72"/>
  <c r="T73" i="72"/>
  <c r="J73" i="72"/>
  <c r="Q73" i="72" s="1"/>
  <c r="I73" i="72"/>
  <c r="H73" i="72"/>
  <c r="O73" i="72" s="1"/>
  <c r="H72" i="72"/>
  <c r="H71" i="72"/>
  <c r="T70" i="72"/>
  <c r="O70" i="72"/>
  <c r="J70" i="72"/>
  <c r="Q70" i="72" s="1"/>
  <c r="I70" i="72"/>
  <c r="H70" i="72"/>
  <c r="T69" i="72"/>
  <c r="J69" i="72"/>
  <c r="Q69" i="72" s="1"/>
  <c r="I69" i="72"/>
  <c r="H69" i="72"/>
  <c r="O69" i="72" s="1"/>
  <c r="I68" i="72"/>
  <c r="H68" i="72"/>
  <c r="H67" i="72"/>
  <c r="T66" i="72"/>
  <c r="O66" i="72"/>
  <c r="J66" i="72"/>
  <c r="Q66" i="72" s="1"/>
  <c r="I66" i="72"/>
  <c r="H66" i="72"/>
  <c r="T65" i="72"/>
  <c r="J65" i="72"/>
  <c r="Q65" i="72" s="1"/>
  <c r="I65" i="72"/>
  <c r="H65" i="72"/>
  <c r="O65" i="72" s="1"/>
  <c r="H64" i="72"/>
  <c r="O63" i="72"/>
  <c r="H63" i="72"/>
  <c r="T62" i="72"/>
  <c r="O62" i="72"/>
  <c r="J62" i="72"/>
  <c r="Q62" i="72" s="1"/>
  <c r="I62" i="72"/>
  <c r="H62" i="72"/>
  <c r="T61" i="72"/>
  <c r="J61" i="72"/>
  <c r="Q61" i="72" s="1"/>
  <c r="I61" i="72"/>
  <c r="H61" i="72"/>
  <c r="O61" i="72" s="1"/>
  <c r="H60" i="72"/>
  <c r="H59" i="72"/>
  <c r="T58" i="72"/>
  <c r="O58" i="72"/>
  <c r="J58" i="72"/>
  <c r="Q58" i="72" s="1"/>
  <c r="I58" i="72"/>
  <c r="H58" i="72"/>
  <c r="T57" i="72"/>
  <c r="J57" i="72"/>
  <c r="Q57" i="72" s="1"/>
  <c r="I57" i="72"/>
  <c r="H57" i="72"/>
  <c r="O57" i="72" s="1"/>
  <c r="H56" i="72"/>
  <c r="H55" i="72"/>
  <c r="T54" i="72"/>
  <c r="O54" i="72"/>
  <c r="J54" i="72"/>
  <c r="Q54" i="72" s="1"/>
  <c r="I54" i="72"/>
  <c r="H54" i="72"/>
  <c r="T53" i="72"/>
  <c r="J53" i="72"/>
  <c r="Q53" i="72" s="1"/>
  <c r="R53" i="72" s="1"/>
  <c r="I53" i="72"/>
  <c r="H53" i="72"/>
  <c r="O53" i="72" s="1"/>
  <c r="I52" i="72"/>
  <c r="H52" i="72"/>
  <c r="H51" i="72"/>
  <c r="T50" i="72"/>
  <c r="O50" i="72"/>
  <c r="J50" i="72"/>
  <c r="Q50" i="72" s="1"/>
  <c r="I50" i="72"/>
  <c r="H50" i="72"/>
  <c r="T49" i="72"/>
  <c r="J49" i="72"/>
  <c r="Q49" i="72" s="1"/>
  <c r="R49" i="72" s="1"/>
  <c r="I49" i="72"/>
  <c r="H49" i="72"/>
  <c r="O49" i="72" s="1"/>
  <c r="H48" i="72"/>
  <c r="H47" i="72"/>
  <c r="T46" i="72"/>
  <c r="O46" i="72"/>
  <c r="J46" i="72"/>
  <c r="Q46" i="72" s="1"/>
  <c r="I46" i="72"/>
  <c r="H46" i="72"/>
  <c r="H45" i="72"/>
  <c r="O44" i="72"/>
  <c r="I44" i="72"/>
  <c r="H44" i="72"/>
  <c r="O43" i="72"/>
  <c r="H43" i="72"/>
  <c r="I43" i="72" s="1"/>
  <c r="T42" i="72"/>
  <c r="R42" i="72"/>
  <c r="O42" i="72"/>
  <c r="J42" i="72"/>
  <c r="Q42" i="72" s="1"/>
  <c r="I42" i="72"/>
  <c r="H42" i="72"/>
  <c r="J41" i="72"/>
  <c r="Q41" i="72" s="1"/>
  <c r="H41" i="72"/>
  <c r="O41" i="72" s="1"/>
  <c r="H40" i="72"/>
  <c r="T39" i="72"/>
  <c r="H39" i="72"/>
  <c r="T38" i="72"/>
  <c r="O38" i="72"/>
  <c r="J38" i="72"/>
  <c r="Q38" i="72" s="1"/>
  <c r="I38" i="72"/>
  <c r="H38" i="72"/>
  <c r="H37" i="72"/>
  <c r="O36" i="72"/>
  <c r="I36" i="72"/>
  <c r="H36" i="72"/>
  <c r="O35" i="72"/>
  <c r="H35" i="72"/>
  <c r="I35" i="72" s="1"/>
  <c r="T34" i="72"/>
  <c r="R34" i="72"/>
  <c r="O34" i="72"/>
  <c r="J34" i="72"/>
  <c r="Q34" i="72" s="1"/>
  <c r="I34" i="72"/>
  <c r="H34" i="72"/>
  <c r="J33" i="72"/>
  <c r="Q33" i="72" s="1"/>
  <c r="H33" i="72"/>
  <c r="O33" i="72" s="1"/>
  <c r="H32" i="72"/>
  <c r="T31" i="72"/>
  <c r="H31" i="72"/>
  <c r="T30" i="72"/>
  <c r="O30" i="72"/>
  <c r="J30" i="72"/>
  <c r="Q30" i="72" s="1"/>
  <c r="I30" i="72"/>
  <c r="H30" i="72"/>
  <c r="H29" i="72"/>
  <c r="O28" i="72"/>
  <c r="I28" i="72"/>
  <c r="H28" i="72"/>
  <c r="O27" i="72"/>
  <c r="H27" i="72"/>
  <c r="I27" i="72" s="1"/>
  <c r="T26" i="72"/>
  <c r="R26" i="72"/>
  <c r="O26" i="72"/>
  <c r="J26" i="72"/>
  <c r="Q26" i="72" s="1"/>
  <c r="I26" i="72"/>
  <c r="H26" i="72"/>
  <c r="J25" i="72"/>
  <c r="Q25" i="72" s="1"/>
  <c r="H25" i="72"/>
  <c r="O25" i="72" s="1"/>
  <c r="H24" i="72"/>
  <c r="T23" i="72"/>
  <c r="H23" i="72"/>
  <c r="O22" i="72"/>
  <c r="H22" i="72"/>
  <c r="T22" i="72" s="1"/>
  <c r="T21" i="72"/>
  <c r="O21" i="72"/>
  <c r="J21" i="72"/>
  <c r="Q21" i="72" s="1"/>
  <c r="H21" i="72"/>
  <c r="I21" i="72" s="1"/>
  <c r="T20" i="72"/>
  <c r="O20" i="72"/>
  <c r="J20" i="72"/>
  <c r="Q20" i="72" s="1"/>
  <c r="R20" i="72" s="1"/>
  <c r="I20" i="72"/>
  <c r="H20" i="72"/>
  <c r="H19" i="72"/>
  <c r="O18" i="72"/>
  <c r="H18" i="72"/>
  <c r="T18" i="72" s="1"/>
  <c r="C15" i="72"/>
  <c r="C12" i="72"/>
  <c r="G10" i="72"/>
  <c r="C10" i="72"/>
  <c r="G9" i="72"/>
  <c r="F9" i="72"/>
  <c r="D9" i="72"/>
  <c r="T8" i="72"/>
  <c r="J8" i="72"/>
  <c r="D8" i="72"/>
  <c r="F8" i="72" s="1"/>
  <c r="J7" i="72"/>
  <c r="C7" i="72"/>
  <c r="J6" i="72"/>
  <c r="C6" i="72"/>
  <c r="T4" i="72"/>
  <c r="J86" i="75"/>
  <c r="M81" i="75"/>
  <c r="F81" i="75"/>
  <c r="Q80" i="75"/>
  <c r="P80" i="75"/>
  <c r="N80" i="75"/>
  <c r="L80" i="75"/>
  <c r="E80" i="75"/>
  <c r="R80" i="75" s="1"/>
  <c r="Q79" i="75"/>
  <c r="P79" i="75"/>
  <c r="L79" i="75"/>
  <c r="N79" i="75" s="1"/>
  <c r="E79" i="75"/>
  <c r="R79" i="75" s="1"/>
  <c r="Q78" i="75"/>
  <c r="P78" i="75"/>
  <c r="N78" i="75"/>
  <c r="L78" i="75"/>
  <c r="E78" i="75"/>
  <c r="R78" i="75" s="1"/>
  <c r="Q77" i="75"/>
  <c r="P77" i="75"/>
  <c r="L77" i="75"/>
  <c r="N77" i="75" s="1"/>
  <c r="E77" i="75"/>
  <c r="R77" i="75" s="1"/>
  <c r="Q76" i="75"/>
  <c r="P76" i="75"/>
  <c r="N76" i="75"/>
  <c r="L76" i="75"/>
  <c r="E76" i="75"/>
  <c r="R76" i="75" s="1"/>
  <c r="Q75" i="75"/>
  <c r="P75" i="75"/>
  <c r="L75" i="75"/>
  <c r="N75" i="75" s="1"/>
  <c r="E75" i="75"/>
  <c r="R75" i="75" s="1"/>
  <c r="Q74" i="75"/>
  <c r="P74" i="75"/>
  <c r="N74" i="75"/>
  <c r="L74" i="75"/>
  <c r="E74" i="75"/>
  <c r="R74" i="75" s="1"/>
  <c r="Q73" i="75"/>
  <c r="P73" i="75"/>
  <c r="L73" i="75"/>
  <c r="N73" i="75" s="1"/>
  <c r="E73" i="75"/>
  <c r="R73" i="75" s="1"/>
  <c r="Q72" i="75"/>
  <c r="P72" i="75"/>
  <c r="N72" i="75"/>
  <c r="L72" i="75"/>
  <c r="E72" i="75"/>
  <c r="R72" i="75" s="1"/>
  <c r="Q71" i="75"/>
  <c r="P71" i="75"/>
  <c r="L71" i="75"/>
  <c r="N71" i="75" s="1"/>
  <c r="E71" i="75"/>
  <c r="R71" i="75" s="1"/>
  <c r="Q70" i="75"/>
  <c r="P70" i="75"/>
  <c r="N70" i="75"/>
  <c r="L70" i="75"/>
  <c r="E70" i="75"/>
  <c r="R70" i="75" s="1"/>
  <c r="Q69" i="75"/>
  <c r="P69" i="75"/>
  <c r="L69" i="75"/>
  <c r="N69" i="75" s="1"/>
  <c r="E69" i="75"/>
  <c r="R69" i="75" s="1"/>
  <c r="Q68" i="75"/>
  <c r="P68" i="75"/>
  <c r="N68" i="75"/>
  <c r="L68" i="75"/>
  <c r="E68" i="75"/>
  <c r="R68" i="75" s="1"/>
  <c r="Q67" i="75"/>
  <c r="P67" i="75"/>
  <c r="L67" i="75"/>
  <c r="N67" i="75" s="1"/>
  <c r="E67" i="75"/>
  <c r="R67" i="75" s="1"/>
  <c r="Q66" i="75"/>
  <c r="P66" i="75"/>
  <c r="N66" i="75"/>
  <c r="L66" i="75"/>
  <c r="E66" i="75"/>
  <c r="R66" i="75" s="1"/>
  <c r="Q65" i="75"/>
  <c r="P65" i="75"/>
  <c r="L65" i="75"/>
  <c r="N65" i="75" s="1"/>
  <c r="E65" i="75"/>
  <c r="R65" i="75" s="1"/>
  <c r="Q64" i="75"/>
  <c r="P64" i="75"/>
  <c r="N64" i="75"/>
  <c r="L64" i="75"/>
  <c r="E64" i="75"/>
  <c r="R64" i="75" s="1"/>
  <c r="Q63" i="75"/>
  <c r="P63" i="75"/>
  <c r="L63" i="75"/>
  <c r="N63" i="75" s="1"/>
  <c r="E63" i="75"/>
  <c r="R63" i="75" s="1"/>
  <c r="Q62" i="75"/>
  <c r="P62" i="75"/>
  <c r="N62" i="75"/>
  <c r="L62" i="75"/>
  <c r="E62" i="75"/>
  <c r="R62" i="75" s="1"/>
  <c r="Q61" i="75"/>
  <c r="P61" i="75"/>
  <c r="L61" i="75"/>
  <c r="N61" i="75" s="1"/>
  <c r="E61" i="75"/>
  <c r="R61" i="75" s="1"/>
  <c r="Q60" i="75"/>
  <c r="P60" i="75"/>
  <c r="N60" i="75"/>
  <c r="L60" i="75"/>
  <c r="E60" i="75"/>
  <c r="R60" i="75" s="1"/>
  <c r="Q59" i="75"/>
  <c r="P59" i="75"/>
  <c r="L59" i="75"/>
  <c r="N59" i="75" s="1"/>
  <c r="E59" i="75"/>
  <c r="R59" i="75" s="1"/>
  <c r="Q58" i="75"/>
  <c r="P58" i="75"/>
  <c r="N58" i="75"/>
  <c r="L58" i="75"/>
  <c r="E58" i="75"/>
  <c r="R58" i="75" s="1"/>
  <c r="Q57" i="75"/>
  <c r="P57" i="75"/>
  <c r="L57" i="75"/>
  <c r="N57" i="75" s="1"/>
  <c r="E57" i="75"/>
  <c r="R57" i="75" s="1"/>
  <c r="Q56" i="75"/>
  <c r="P56" i="75"/>
  <c r="N56" i="75"/>
  <c r="L56" i="75"/>
  <c r="E56" i="75"/>
  <c r="R56" i="75" s="1"/>
  <c r="Q55" i="75"/>
  <c r="P55" i="75"/>
  <c r="L55" i="75"/>
  <c r="N55" i="75" s="1"/>
  <c r="E55" i="75"/>
  <c r="R55" i="75" s="1"/>
  <c r="Q54" i="75"/>
  <c r="P54" i="75"/>
  <c r="N54" i="75"/>
  <c r="L54" i="75"/>
  <c r="E54" i="75"/>
  <c r="R54" i="75" s="1"/>
  <c r="Q53" i="75"/>
  <c r="P53" i="75"/>
  <c r="L53" i="75"/>
  <c r="N53" i="75" s="1"/>
  <c r="E53" i="75"/>
  <c r="R53" i="75" s="1"/>
  <c r="Q52" i="75"/>
  <c r="P52" i="75"/>
  <c r="N52" i="75"/>
  <c r="L52" i="75"/>
  <c r="E52" i="75"/>
  <c r="R52" i="75" s="1"/>
  <c r="Q51" i="75"/>
  <c r="P51" i="75"/>
  <c r="L51" i="75"/>
  <c r="N51" i="75" s="1"/>
  <c r="E51" i="75"/>
  <c r="R51" i="75" s="1"/>
  <c r="Q50" i="75"/>
  <c r="P50" i="75"/>
  <c r="N50" i="75"/>
  <c r="L50" i="75"/>
  <c r="E50" i="75"/>
  <c r="R50" i="75" s="1"/>
  <c r="Q49" i="75"/>
  <c r="P49" i="75"/>
  <c r="L49" i="75"/>
  <c r="N49" i="75" s="1"/>
  <c r="E49" i="75"/>
  <c r="R49" i="75" s="1"/>
  <c r="Q48" i="75"/>
  <c r="P48" i="75"/>
  <c r="N48" i="75"/>
  <c r="L48" i="75"/>
  <c r="E48" i="75"/>
  <c r="R48" i="75" s="1"/>
  <c r="Q47" i="75"/>
  <c r="P47" i="75"/>
  <c r="L47" i="75"/>
  <c r="N47" i="75" s="1"/>
  <c r="E47" i="75"/>
  <c r="R47" i="75" s="1"/>
  <c r="Q46" i="75"/>
  <c r="P46" i="75"/>
  <c r="N46" i="75"/>
  <c r="L46" i="75"/>
  <c r="E46" i="75"/>
  <c r="R46" i="75" s="1"/>
  <c r="Q45" i="75"/>
  <c r="P45" i="75"/>
  <c r="L45" i="75"/>
  <c r="N45" i="75" s="1"/>
  <c r="E45" i="75"/>
  <c r="R45" i="75" s="1"/>
  <c r="Q44" i="75"/>
  <c r="P44" i="75"/>
  <c r="N44" i="75"/>
  <c r="L44" i="75"/>
  <c r="E44" i="75"/>
  <c r="R44" i="75" s="1"/>
  <c r="Q43" i="75"/>
  <c r="P43" i="75"/>
  <c r="L43" i="75"/>
  <c r="N43" i="75" s="1"/>
  <c r="E43" i="75"/>
  <c r="R43" i="75" s="1"/>
  <c r="Q42" i="75"/>
  <c r="P42" i="75"/>
  <c r="N42" i="75"/>
  <c r="L42" i="75"/>
  <c r="E42" i="75"/>
  <c r="R42" i="75" s="1"/>
  <c r="Q41" i="75"/>
  <c r="P41" i="75"/>
  <c r="L41" i="75"/>
  <c r="N41" i="75" s="1"/>
  <c r="E41" i="75"/>
  <c r="R41" i="75" s="1"/>
  <c r="Q40" i="75"/>
  <c r="P40" i="75"/>
  <c r="N40" i="75"/>
  <c r="L40" i="75"/>
  <c r="E40" i="75"/>
  <c r="R40" i="75" s="1"/>
  <c r="Q39" i="75"/>
  <c r="P39" i="75"/>
  <c r="L39" i="75"/>
  <c r="N39" i="75" s="1"/>
  <c r="E39" i="75"/>
  <c r="R39" i="75" s="1"/>
  <c r="Q38" i="75"/>
  <c r="P38" i="75"/>
  <c r="N38" i="75"/>
  <c r="L38" i="75"/>
  <c r="E38" i="75"/>
  <c r="R38" i="75" s="1"/>
  <c r="Q37" i="75"/>
  <c r="P37" i="75"/>
  <c r="L37" i="75"/>
  <c r="N37" i="75" s="1"/>
  <c r="E37" i="75"/>
  <c r="R37" i="75" s="1"/>
  <c r="Q36" i="75"/>
  <c r="P36" i="75"/>
  <c r="N36" i="75"/>
  <c r="L36" i="75"/>
  <c r="E36" i="75"/>
  <c r="R36" i="75" s="1"/>
  <c r="Q35" i="75"/>
  <c r="P35" i="75"/>
  <c r="L35" i="75"/>
  <c r="N35" i="75" s="1"/>
  <c r="E35" i="75"/>
  <c r="R35" i="75" s="1"/>
  <c r="Q34" i="75"/>
  <c r="P34" i="75"/>
  <c r="N34" i="75"/>
  <c r="L34" i="75"/>
  <c r="E34" i="75"/>
  <c r="R34" i="75" s="1"/>
  <c r="Q33" i="75"/>
  <c r="P33" i="75"/>
  <c r="L33" i="75"/>
  <c r="N33" i="75" s="1"/>
  <c r="E33" i="75"/>
  <c r="R33" i="75" s="1"/>
  <c r="Q32" i="75"/>
  <c r="P32" i="75"/>
  <c r="N32" i="75"/>
  <c r="L32" i="75"/>
  <c r="E32" i="75"/>
  <c r="R32" i="75" s="1"/>
  <c r="Q31" i="75"/>
  <c r="P31" i="75"/>
  <c r="L31" i="75"/>
  <c r="N31" i="75" s="1"/>
  <c r="E31" i="75"/>
  <c r="R31" i="75" s="1"/>
  <c r="Q30" i="75"/>
  <c r="P30" i="75"/>
  <c r="N30" i="75"/>
  <c r="L30" i="75"/>
  <c r="E30" i="75"/>
  <c r="R30" i="75" s="1"/>
  <c r="Q29" i="75"/>
  <c r="P29" i="75"/>
  <c r="L29" i="75"/>
  <c r="N29" i="75" s="1"/>
  <c r="E29" i="75"/>
  <c r="R29" i="75" s="1"/>
  <c r="Q28" i="75"/>
  <c r="P28" i="75"/>
  <c r="N28" i="75"/>
  <c r="L28" i="75"/>
  <c r="E28" i="75"/>
  <c r="R28" i="75" s="1"/>
  <c r="Q27" i="75"/>
  <c r="P27" i="75"/>
  <c r="L27" i="75"/>
  <c r="N27" i="75" s="1"/>
  <c r="E27" i="75"/>
  <c r="R27" i="75" s="1"/>
  <c r="Q26" i="75"/>
  <c r="P26" i="75"/>
  <c r="N26" i="75"/>
  <c r="L26" i="75"/>
  <c r="E26" i="75"/>
  <c r="R26" i="75" s="1"/>
  <c r="Q25" i="75"/>
  <c r="P25" i="75"/>
  <c r="L25" i="75"/>
  <c r="N25" i="75" s="1"/>
  <c r="E25" i="75"/>
  <c r="R25" i="75" s="1"/>
  <c r="Q24" i="75"/>
  <c r="P24" i="75"/>
  <c r="N24" i="75"/>
  <c r="L24" i="75"/>
  <c r="E24" i="75"/>
  <c r="R24" i="75" s="1"/>
  <c r="Q23" i="75"/>
  <c r="P23" i="75"/>
  <c r="L23" i="75"/>
  <c r="N23" i="75" s="1"/>
  <c r="E23" i="75"/>
  <c r="R23" i="75" s="1"/>
  <c r="Q22" i="75"/>
  <c r="P22" i="75"/>
  <c r="N22" i="75"/>
  <c r="L22" i="75"/>
  <c r="E22" i="75"/>
  <c r="R22" i="75" s="1"/>
  <c r="Q21" i="75"/>
  <c r="P21" i="75"/>
  <c r="L21" i="75"/>
  <c r="N21" i="75" s="1"/>
  <c r="E21" i="75"/>
  <c r="R21" i="75" s="1"/>
  <c r="Q20" i="75"/>
  <c r="P20" i="75"/>
  <c r="N20" i="75"/>
  <c r="L20" i="75"/>
  <c r="E20" i="75"/>
  <c r="R20" i="75" s="1"/>
  <c r="Q19" i="75"/>
  <c r="Q17" i="75" s="1"/>
  <c r="P19" i="75"/>
  <c r="L19" i="75"/>
  <c r="L81" i="75" s="1"/>
  <c r="E19" i="75"/>
  <c r="R19" i="75" s="1"/>
  <c r="Q18" i="75"/>
  <c r="P18" i="75"/>
  <c r="N18" i="75"/>
  <c r="L18" i="75"/>
  <c r="E18" i="75"/>
  <c r="R18" i="75" s="1"/>
  <c r="P17" i="75"/>
  <c r="H17" i="75"/>
  <c r="K13" i="75"/>
  <c r="K11" i="75"/>
  <c r="I11" i="75"/>
  <c r="H10" i="75"/>
  <c r="P9" i="75"/>
  <c r="C9" i="75"/>
  <c r="R7" i="75"/>
  <c r="B6" i="75"/>
  <c r="P4" i="75"/>
  <c r="J88" i="75" s="1"/>
  <c r="P2" i="75"/>
  <c r="P1" i="75"/>
  <c r="S49" i="74"/>
  <c r="S51" i="74" s="1"/>
  <c r="S43" i="74"/>
  <c r="D41" i="74"/>
  <c r="E41" i="74" s="1"/>
  <c r="S40" i="74"/>
  <c r="S38" i="74"/>
  <c r="M36" i="74"/>
  <c r="F32" i="74"/>
  <c r="F31" i="74"/>
  <c r="F30" i="74"/>
  <c r="D30" i="74"/>
  <c r="F29" i="74"/>
  <c r="D29" i="74"/>
  <c r="P28" i="74"/>
  <c r="F28" i="74"/>
  <c r="D28" i="74"/>
  <c r="F27" i="74"/>
  <c r="D27" i="74"/>
  <c r="B27" i="74"/>
  <c r="P26" i="74"/>
  <c r="F26" i="74"/>
  <c r="D26" i="74"/>
  <c r="R25" i="74"/>
  <c r="P25" i="74"/>
  <c r="J25" i="74"/>
  <c r="I25" i="74"/>
  <c r="H25" i="74"/>
  <c r="F25" i="74"/>
  <c r="D25" i="74"/>
  <c r="S24" i="74"/>
  <c r="J24" i="74"/>
  <c r="I24" i="74"/>
  <c r="H24" i="74"/>
  <c r="F24" i="74"/>
  <c r="D24" i="74"/>
  <c r="J32" i="74" s="1"/>
  <c r="C24" i="74"/>
  <c r="J22" i="74"/>
  <c r="F45" i="74" s="1"/>
  <c r="H45" i="74" s="1"/>
  <c r="C51" i="74" s="1"/>
  <c r="R20" i="74"/>
  <c r="Q20" i="74"/>
  <c r="O20" i="74"/>
  <c r="F20" i="74"/>
  <c r="C20" i="74"/>
  <c r="M18" i="74"/>
  <c r="F46" i="74" s="1"/>
  <c r="K17" i="74"/>
  <c r="J28" i="74" s="1"/>
  <c r="L15" i="74"/>
  <c r="U9" i="74"/>
  <c r="F9" i="74"/>
  <c r="D9" i="74"/>
  <c r="C8" i="74"/>
  <c r="U7" i="74"/>
  <c r="C7" i="74"/>
  <c r="M6" i="74"/>
  <c r="C6" i="74"/>
  <c r="U2" i="74"/>
  <c r="U1" i="74"/>
  <c r="AA120" i="50"/>
  <c r="Y120" i="50"/>
  <c r="X120" i="50"/>
  <c r="W120" i="50"/>
  <c r="L120" i="50"/>
  <c r="M120" i="50" s="1"/>
  <c r="K120" i="50"/>
  <c r="J120" i="50"/>
  <c r="Z120" i="50" s="1"/>
  <c r="AA119" i="50"/>
  <c r="Y119" i="50"/>
  <c r="X119" i="50"/>
  <c r="W119" i="50"/>
  <c r="L119" i="50"/>
  <c r="K119" i="50"/>
  <c r="J119" i="50"/>
  <c r="M119" i="50" s="1"/>
  <c r="Q119" i="50" s="1"/>
  <c r="R119" i="50" s="1"/>
  <c r="AA118" i="50"/>
  <c r="Y118" i="50"/>
  <c r="X118" i="50"/>
  <c r="W118" i="50"/>
  <c r="L118" i="50"/>
  <c r="M118" i="50" s="1"/>
  <c r="K118" i="50"/>
  <c r="J118" i="50"/>
  <c r="Z118" i="50" s="1"/>
  <c r="AA117" i="50"/>
  <c r="Y117" i="50"/>
  <c r="X117" i="50"/>
  <c r="W117" i="50"/>
  <c r="O117" i="50"/>
  <c r="U117" i="50" s="1"/>
  <c r="S117" i="50" s="1"/>
  <c r="L117" i="50"/>
  <c r="K117" i="50"/>
  <c r="J117" i="50"/>
  <c r="M117" i="50" s="1"/>
  <c r="Q117" i="50" s="1"/>
  <c r="R117" i="50" s="1"/>
  <c r="AA116" i="50"/>
  <c r="Y116" i="50"/>
  <c r="X116" i="50"/>
  <c r="W116" i="50"/>
  <c r="L116" i="50"/>
  <c r="M116" i="50" s="1"/>
  <c r="K116" i="50"/>
  <c r="J116" i="50"/>
  <c r="Z116" i="50" s="1"/>
  <c r="AA115" i="50"/>
  <c r="Y115" i="50"/>
  <c r="X115" i="50"/>
  <c r="W115" i="50"/>
  <c r="L115" i="50"/>
  <c r="K115" i="50"/>
  <c r="J115" i="50"/>
  <c r="M115" i="50" s="1"/>
  <c r="Q115" i="50" s="1"/>
  <c r="R115" i="50" s="1"/>
  <c r="AA114" i="50"/>
  <c r="Y114" i="50"/>
  <c r="X114" i="50"/>
  <c r="W114" i="50"/>
  <c r="L114" i="50"/>
  <c r="M114" i="50" s="1"/>
  <c r="K114" i="50"/>
  <c r="J114" i="50"/>
  <c r="Z114" i="50" s="1"/>
  <c r="AA113" i="50"/>
  <c r="Y113" i="50"/>
  <c r="X113" i="50"/>
  <c r="W113" i="50"/>
  <c r="L113" i="50"/>
  <c r="K113" i="50"/>
  <c r="J113" i="50"/>
  <c r="M113" i="50" s="1"/>
  <c r="Q113" i="50" s="1"/>
  <c r="R113" i="50" s="1"/>
  <c r="AA112" i="50"/>
  <c r="Y112" i="50"/>
  <c r="X112" i="50"/>
  <c r="W112" i="50"/>
  <c r="L112" i="50"/>
  <c r="M112" i="50" s="1"/>
  <c r="K112" i="50"/>
  <c r="J112" i="50"/>
  <c r="Z112" i="50" s="1"/>
  <c r="AA111" i="50"/>
  <c r="Y111" i="50"/>
  <c r="X111" i="50"/>
  <c r="W111" i="50"/>
  <c r="L111" i="50"/>
  <c r="K111" i="50"/>
  <c r="J111" i="50"/>
  <c r="M111" i="50" s="1"/>
  <c r="Q111" i="50" s="1"/>
  <c r="R111" i="50" s="1"/>
  <c r="AA110" i="50"/>
  <c r="Y110" i="50"/>
  <c r="X110" i="50"/>
  <c r="W110" i="50"/>
  <c r="L110" i="50"/>
  <c r="M110" i="50" s="1"/>
  <c r="K110" i="50"/>
  <c r="J110" i="50"/>
  <c r="Z110" i="50" s="1"/>
  <c r="AA109" i="50"/>
  <c r="Y109" i="50"/>
  <c r="X109" i="50"/>
  <c r="W109" i="50"/>
  <c r="L109" i="50"/>
  <c r="K109" i="50"/>
  <c r="J109" i="50"/>
  <c r="M109" i="50" s="1"/>
  <c r="Q109" i="50" s="1"/>
  <c r="R109" i="50" s="1"/>
  <c r="AA108" i="50"/>
  <c r="Y108" i="50"/>
  <c r="X108" i="50"/>
  <c r="W108" i="50"/>
  <c r="L108" i="50"/>
  <c r="M108" i="50" s="1"/>
  <c r="K108" i="50"/>
  <c r="J108" i="50"/>
  <c r="Z108" i="50" s="1"/>
  <c r="AA107" i="50"/>
  <c r="Y107" i="50"/>
  <c r="X107" i="50"/>
  <c r="W107" i="50"/>
  <c r="L107" i="50"/>
  <c r="K107" i="50"/>
  <c r="J107" i="50"/>
  <c r="M107" i="50" s="1"/>
  <c r="Q107" i="50" s="1"/>
  <c r="R107" i="50" s="1"/>
  <c r="AA106" i="50"/>
  <c r="Y106" i="50"/>
  <c r="X106" i="50"/>
  <c r="W106" i="50"/>
  <c r="L106" i="50"/>
  <c r="M106" i="50" s="1"/>
  <c r="K106" i="50"/>
  <c r="J106" i="50"/>
  <c r="Z106" i="50" s="1"/>
  <c r="AA105" i="50"/>
  <c r="Y105" i="50"/>
  <c r="X105" i="50"/>
  <c r="W105" i="50"/>
  <c r="L105" i="50"/>
  <c r="K105" i="50"/>
  <c r="J105" i="50"/>
  <c r="M105" i="50" s="1"/>
  <c r="Q105" i="50" s="1"/>
  <c r="R105" i="50" s="1"/>
  <c r="AA104" i="50"/>
  <c r="Y104" i="50"/>
  <c r="X104" i="50"/>
  <c r="W104" i="50"/>
  <c r="L104" i="50"/>
  <c r="M104" i="50" s="1"/>
  <c r="K104" i="50"/>
  <c r="J104" i="50"/>
  <c r="Z104" i="50" s="1"/>
  <c r="AA103" i="50"/>
  <c r="Y103" i="50"/>
  <c r="X103" i="50"/>
  <c r="W103" i="50"/>
  <c r="L103" i="50"/>
  <c r="K103" i="50"/>
  <c r="J103" i="50"/>
  <c r="M103" i="50" s="1"/>
  <c r="Q103" i="50" s="1"/>
  <c r="R103" i="50" s="1"/>
  <c r="AA102" i="50"/>
  <c r="Y102" i="50"/>
  <c r="X102" i="50"/>
  <c r="W102" i="50"/>
  <c r="L102" i="50"/>
  <c r="M102" i="50" s="1"/>
  <c r="K102" i="50"/>
  <c r="J102" i="50"/>
  <c r="Z102" i="50" s="1"/>
  <c r="AA101" i="50"/>
  <c r="Y101" i="50"/>
  <c r="X101" i="50"/>
  <c r="W101" i="50"/>
  <c r="L101" i="50"/>
  <c r="K101" i="50"/>
  <c r="J101" i="50"/>
  <c r="M101" i="50" s="1"/>
  <c r="Q101" i="50" s="1"/>
  <c r="R101" i="50" s="1"/>
  <c r="AA100" i="50"/>
  <c r="Y100" i="50"/>
  <c r="X100" i="50"/>
  <c r="W100" i="50"/>
  <c r="L100" i="50"/>
  <c r="M100" i="50" s="1"/>
  <c r="K100" i="50"/>
  <c r="J100" i="50"/>
  <c r="Z100" i="50" s="1"/>
  <c r="AA99" i="50"/>
  <c r="Y99" i="50"/>
  <c r="X99" i="50"/>
  <c r="W99" i="50"/>
  <c r="L99" i="50"/>
  <c r="K99" i="50"/>
  <c r="J99" i="50"/>
  <c r="M99" i="50" s="1"/>
  <c r="Q99" i="50" s="1"/>
  <c r="R99" i="50" s="1"/>
  <c r="AA98" i="50"/>
  <c r="Y98" i="50"/>
  <c r="X98" i="50"/>
  <c r="W98" i="50"/>
  <c r="L98" i="50"/>
  <c r="M98" i="50" s="1"/>
  <c r="K98" i="50"/>
  <c r="J98" i="50"/>
  <c r="Z98" i="50" s="1"/>
  <c r="AA97" i="50"/>
  <c r="Y97" i="50"/>
  <c r="X97" i="50"/>
  <c r="W97" i="50"/>
  <c r="L97" i="50"/>
  <c r="K97" i="50"/>
  <c r="J97" i="50"/>
  <c r="M97" i="50" s="1"/>
  <c r="Q97" i="50" s="1"/>
  <c r="R97" i="50" s="1"/>
  <c r="AA96" i="50"/>
  <c r="Y96" i="50"/>
  <c r="X96" i="50"/>
  <c r="W96" i="50"/>
  <c r="L96" i="50"/>
  <c r="M96" i="50" s="1"/>
  <c r="K96" i="50"/>
  <c r="J96" i="50"/>
  <c r="Z96" i="50" s="1"/>
  <c r="AA95" i="50"/>
  <c r="Y95" i="50"/>
  <c r="X95" i="50"/>
  <c r="W95" i="50"/>
  <c r="L95" i="50"/>
  <c r="K95" i="50"/>
  <c r="J95" i="50"/>
  <c r="M95" i="50" s="1"/>
  <c r="Q95" i="50" s="1"/>
  <c r="R95" i="50" s="1"/>
  <c r="AA94" i="50"/>
  <c r="Y94" i="50"/>
  <c r="X94" i="50"/>
  <c r="W94" i="50"/>
  <c r="L94" i="50"/>
  <c r="M94" i="50" s="1"/>
  <c r="K94" i="50"/>
  <c r="J94" i="50"/>
  <c r="Z94" i="50" s="1"/>
  <c r="AA93" i="50"/>
  <c r="Z93" i="50"/>
  <c r="Y93" i="50"/>
  <c r="X93" i="50"/>
  <c r="W93" i="50"/>
  <c r="O93" i="50"/>
  <c r="L93" i="50"/>
  <c r="K93" i="50"/>
  <c r="J93" i="50"/>
  <c r="M93" i="50" s="1"/>
  <c r="Q93" i="50" s="1"/>
  <c r="R93" i="50" s="1"/>
  <c r="AA92" i="50"/>
  <c r="Y92" i="50"/>
  <c r="X92" i="50"/>
  <c r="W92" i="50"/>
  <c r="M92" i="50"/>
  <c r="L92" i="50"/>
  <c r="K92" i="50"/>
  <c r="J92" i="50"/>
  <c r="Z92" i="50" s="1"/>
  <c r="AA91" i="50"/>
  <c r="Y91" i="50"/>
  <c r="X91" i="50"/>
  <c r="W91" i="50"/>
  <c r="L91" i="50"/>
  <c r="K91" i="50"/>
  <c r="J91" i="50"/>
  <c r="M91" i="50" s="1"/>
  <c r="O91" i="50" s="1"/>
  <c r="AA90" i="50"/>
  <c r="Y90" i="50"/>
  <c r="X90" i="50"/>
  <c r="W90" i="50"/>
  <c r="L90" i="50"/>
  <c r="M90" i="50" s="1"/>
  <c r="K90" i="50"/>
  <c r="J90" i="50"/>
  <c r="Z90" i="50" s="1"/>
  <c r="AA89" i="50"/>
  <c r="Z89" i="50"/>
  <c r="Y89" i="50"/>
  <c r="X89" i="50"/>
  <c r="W89" i="50"/>
  <c r="O89" i="50"/>
  <c r="L89" i="50"/>
  <c r="K89" i="50"/>
  <c r="J89" i="50"/>
  <c r="M89" i="50" s="1"/>
  <c r="Q89" i="50" s="1"/>
  <c r="R89" i="50" s="1"/>
  <c r="U89" i="50" s="1"/>
  <c r="S89" i="50" s="1"/>
  <c r="AA88" i="50"/>
  <c r="Y88" i="50"/>
  <c r="X88" i="50"/>
  <c r="W88" i="50"/>
  <c r="M88" i="50"/>
  <c r="L88" i="50"/>
  <c r="K88" i="50"/>
  <c r="J88" i="50"/>
  <c r="Z88" i="50" s="1"/>
  <c r="AA87" i="50"/>
  <c r="Y87" i="50"/>
  <c r="X87" i="50"/>
  <c r="W87" i="50"/>
  <c r="L87" i="50"/>
  <c r="K87" i="50"/>
  <c r="J87" i="50"/>
  <c r="M87" i="50" s="1"/>
  <c r="Q87" i="50" s="1"/>
  <c r="R87" i="50" s="1"/>
  <c r="AA86" i="50"/>
  <c r="Y86" i="50"/>
  <c r="X86" i="50"/>
  <c r="W86" i="50"/>
  <c r="L86" i="50"/>
  <c r="M86" i="50" s="1"/>
  <c r="K86" i="50"/>
  <c r="J86" i="50"/>
  <c r="Z86" i="50" s="1"/>
  <c r="AA85" i="50"/>
  <c r="Z85" i="50"/>
  <c r="Y85" i="50"/>
  <c r="X85" i="50"/>
  <c r="W85" i="50"/>
  <c r="O85" i="50"/>
  <c r="U85" i="50" s="1"/>
  <c r="S85" i="50" s="1"/>
  <c r="L85" i="50"/>
  <c r="K85" i="50"/>
  <c r="J85" i="50"/>
  <c r="M85" i="50" s="1"/>
  <c r="Q85" i="50" s="1"/>
  <c r="R85" i="50" s="1"/>
  <c r="AA84" i="50"/>
  <c r="Y84" i="50"/>
  <c r="X84" i="50"/>
  <c r="W84" i="50"/>
  <c r="M84" i="50"/>
  <c r="L84" i="50"/>
  <c r="K84" i="50"/>
  <c r="J84" i="50"/>
  <c r="Z84" i="50" s="1"/>
  <c r="AA83" i="50"/>
  <c r="Y83" i="50"/>
  <c r="X83" i="50"/>
  <c r="W83" i="50"/>
  <c r="L83" i="50"/>
  <c r="K83" i="50"/>
  <c r="J83" i="50"/>
  <c r="M83" i="50" s="1"/>
  <c r="O83" i="50" s="1"/>
  <c r="AA82" i="50"/>
  <c r="Y82" i="50"/>
  <c r="X82" i="50"/>
  <c r="W82" i="50"/>
  <c r="L82" i="50"/>
  <c r="M82" i="50" s="1"/>
  <c r="K82" i="50"/>
  <c r="J82" i="50"/>
  <c r="Z82" i="50" s="1"/>
  <c r="AA81" i="50"/>
  <c r="Z81" i="50"/>
  <c r="Y81" i="50"/>
  <c r="X81" i="50"/>
  <c r="W81" i="50"/>
  <c r="O81" i="50"/>
  <c r="L81" i="50"/>
  <c r="K81" i="50"/>
  <c r="J81" i="50"/>
  <c r="M81" i="50" s="1"/>
  <c r="Q81" i="50" s="1"/>
  <c r="R81" i="50" s="1"/>
  <c r="U81" i="50" s="1"/>
  <c r="S81" i="50" s="1"/>
  <c r="AA80" i="50"/>
  <c r="Y80" i="50"/>
  <c r="X80" i="50"/>
  <c r="W80" i="50"/>
  <c r="M80" i="50"/>
  <c r="L80" i="50"/>
  <c r="K80" i="50"/>
  <c r="J80" i="50"/>
  <c r="Z80" i="50" s="1"/>
  <c r="AA79" i="50"/>
  <c r="Y79" i="50"/>
  <c r="X79" i="50"/>
  <c r="W79" i="50"/>
  <c r="L79" i="50"/>
  <c r="K79" i="50"/>
  <c r="J79" i="50"/>
  <c r="M79" i="50" s="1"/>
  <c r="Q79" i="50" s="1"/>
  <c r="R79" i="50" s="1"/>
  <c r="AA78" i="50"/>
  <c r="Y78" i="50"/>
  <c r="X78" i="50"/>
  <c r="W78" i="50"/>
  <c r="L78" i="50"/>
  <c r="M78" i="50" s="1"/>
  <c r="K78" i="50"/>
  <c r="J78" i="50"/>
  <c r="Z78" i="50" s="1"/>
  <c r="AA77" i="50"/>
  <c r="Z77" i="50"/>
  <c r="Y77" i="50"/>
  <c r="X77" i="50"/>
  <c r="W77" i="50"/>
  <c r="O77" i="50"/>
  <c r="L77" i="50"/>
  <c r="K77" i="50"/>
  <c r="J77" i="50"/>
  <c r="M77" i="50" s="1"/>
  <c r="Q77" i="50" s="1"/>
  <c r="R77" i="50" s="1"/>
  <c r="AA76" i="50"/>
  <c r="Y76" i="50"/>
  <c r="X76" i="50"/>
  <c r="W76" i="50"/>
  <c r="M76" i="50"/>
  <c r="L76" i="50"/>
  <c r="K76" i="50"/>
  <c r="J76" i="50"/>
  <c r="Z76" i="50" s="1"/>
  <c r="AA75" i="50"/>
  <c r="Y75" i="50"/>
  <c r="X75" i="50"/>
  <c r="W75" i="50"/>
  <c r="L75" i="50"/>
  <c r="K75" i="50"/>
  <c r="J75" i="50"/>
  <c r="M75" i="50" s="1"/>
  <c r="O75" i="50" s="1"/>
  <c r="AA74" i="50"/>
  <c r="Y74" i="50"/>
  <c r="X74" i="50"/>
  <c r="W74" i="50"/>
  <c r="L74" i="50"/>
  <c r="M74" i="50" s="1"/>
  <c r="K74" i="50"/>
  <c r="J74" i="50"/>
  <c r="Z74" i="50" s="1"/>
  <c r="AA73" i="50"/>
  <c r="Z73" i="50"/>
  <c r="Y73" i="50"/>
  <c r="X73" i="50"/>
  <c r="W73" i="50"/>
  <c r="O73" i="50"/>
  <c r="L73" i="50"/>
  <c r="K73" i="50"/>
  <c r="J73" i="50"/>
  <c r="M73" i="50" s="1"/>
  <c r="Q73" i="50" s="1"/>
  <c r="R73" i="50" s="1"/>
  <c r="U73" i="50" s="1"/>
  <c r="S73" i="50" s="1"/>
  <c r="AA72" i="50"/>
  <c r="Y72" i="50"/>
  <c r="X72" i="50"/>
  <c r="W72" i="50"/>
  <c r="M72" i="50"/>
  <c r="L72" i="50"/>
  <c r="K72" i="50"/>
  <c r="J72" i="50"/>
  <c r="Z72" i="50" s="1"/>
  <c r="AA71" i="50"/>
  <c r="Y71" i="50"/>
  <c r="X71" i="50"/>
  <c r="W71" i="50"/>
  <c r="L71" i="50"/>
  <c r="K71" i="50"/>
  <c r="J71" i="50"/>
  <c r="M71" i="50" s="1"/>
  <c r="Q71" i="50" s="1"/>
  <c r="R71" i="50" s="1"/>
  <c r="AA70" i="50"/>
  <c r="Y70" i="50"/>
  <c r="X70" i="50"/>
  <c r="W70" i="50"/>
  <c r="L70" i="50"/>
  <c r="M70" i="50" s="1"/>
  <c r="K70" i="50"/>
  <c r="J70" i="50"/>
  <c r="Z70" i="50" s="1"/>
  <c r="AA69" i="50"/>
  <c r="Z69" i="50"/>
  <c r="Y69" i="50"/>
  <c r="X69" i="50"/>
  <c r="W69" i="50"/>
  <c r="O69" i="50"/>
  <c r="U69" i="50" s="1"/>
  <c r="S69" i="50" s="1"/>
  <c r="L69" i="50"/>
  <c r="K69" i="50"/>
  <c r="J69" i="50"/>
  <c r="M69" i="50" s="1"/>
  <c r="Q69" i="50" s="1"/>
  <c r="R69" i="50" s="1"/>
  <c r="AA68" i="50"/>
  <c r="Y68" i="50"/>
  <c r="X68" i="50"/>
  <c r="W68" i="50"/>
  <c r="M68" i="50"/>
  <c r="L68" i="50"/>
  <c r="K68" i="50"/>
  <c r="J68" i="50"/>
  <c r="Z68" i="50" s="1"/>
  <c r="AA67" i="50"/>
  <c r="Y67" i="50"/>
  <c r="X67" i="50"/>
  <c r="W67" i="50"/>
  <c r="L67" i="50"/>
  <c r="K67" i="50"/>
  <c r="J67" i="50"/>
  <c r="M67" i="50" s="1"/>
  <c r="O67" i="50" s="1"/>
  <c r="AA66" i="50"/>
  <c r="Y66" i="50"/>
  <c r="X66" i="50"/>
  <c r="W66" i="50"/>
  <c r="L66" i="50"/>
  <c r="M66" i="50" s="1"/>
  <c r="K66" i="50"/>
  <c r="J66" i="50"/>
  <c r="Z66" i="50" s="1"/>
  <c r="AA65" i="50"/>
  <c r="Z65" i="50"/>
  <c r="Y65" i="50"/>
  <c r="X65" i="50"/>
  <c r="W65" i="50"/>
  <c r="O65" i="50"/>
  <c r="L65" i="50"/>
  <c r="K65" i="50"/>
  <c r="J65" i="50"/>
  <c r="M65" i="50" s="1"/>
  <c r="Q65" i="50" s="1"/>
  <c r="R65" i="50" s="1"/>
  <c r="U65" i="50" s="1"/>
  <c r="S65" i="50" s="1"/>
  <c r="AA64" i="50"/>
  <c r="Y64" i="50"/>
  <c r="X64" i="50"/>
  <c r="W64" i="50"/>
  <c r="M64" i="50"/>
  <c r="L64" i="50"/>
  <c r="K64" i="50"/>
  <c r="J64" i="50"/>
  <c r="Z64" i="50" s="1"/>
  <c r="AA63" i="50"/>
  <c r="Y63" i="50"/>
  <c r="X63" i="50"/>
  <c r="W63" i="50"/>
  <c r="L63" i="50"/>
  <c r="K63" i="50"/>
  <c r="J63" i="50"/>
  <c r="M63" i="50" s="1"/>
  <c r="Q63" i="50" s="1"/>
  <c r="R63" i="50" s="1"/>
  <c r="AA62" i="50"/>
  <c r="Y62" i="50"/>
  <c r="X62" i="50"/>
  <c r="W62" i="50"/>
  <c r="L62" i="50"/>
  <c r="M62" i="50" s="1"/>
  <c r="K62" i="50"/>
  <c r="J62" i="50"/>
  <c r="Z62" i="50" s="1"/>
  <c r="AA61" i="50"/>
  <c r="Z61" i="50"/>
  <c r="Y61" i="50"/>
  <c r="X61" i="50"/>
  <c r="W61" i="50"/>
  <c r="O61" i="50"/>
  <c r="L61" i="50"/>
  <c r="K61" i="50"/>
  <c r="J61" i="50"/>
  <c r="M61" i="50" s="1"/>
  <c r="Q61" i="50" s="1"/>
  <c r="R61" i="50" s="1"/>
  <c r="AA60" i="50"/>
  <c r="Y60" i="50"/>
  <c r="X60" i="50"/>
  <c r="W60" i="50"/>
  <c r="M60" i="50"/>
  <c r="L60" i="50"/>
  <c r="K60" i="50"/>
  <c r="J60" i="50"/>
  <c r="Z60" i="50" s="1"/>
  <c r="AA59" i="50"/>
  <c r="Y59" i="50"/>
  <c r="X59" i="50"/>
  <c r="W59" i="50"/>
  <c r="L59" i="50"/>
  <c r="K59" i="50"/>
  <c r="J59" i="50"/>
  <c r="M59" i="50" s="1"/>
  <c r="O59" i="50" s="1"/>
  <c r="AA58" i="50"/>
  <c r="Y58" i="50"/>
  <c r="X58" i="50"/>
  <c r="W58" i="50"/>
  <c r="L58" i="50"/>
  <c r="M58" i="50" s="1"/>
  <c r="K58" i="50"/>
  <c r="J58" i="50"/>
  <c r="Z58" i="50" s="1"/>
  <c r="AA57" i="50"/>
  <c r="Z57" i="50"/>
  <c r="Y57" i="50"/>
  <c r="X57" i="50"/>
  <c r="W57" i="50"/>
  <c r="O57" i="50"/>
  <c r="L57" i="50"/>
  <c r="K57" i="50"/>
  <c r="J57" i="50"/>
  <c r="M57" i="50" s="1"/>
  <c r="Q57" i="50" s="1"/>
  <c r="R57" i="50" s="1"/>
  <c r="U57" i="50" s="1"/>
  <c r="S57" i="50" s="1"/>
  <c r="AA56" i="50"/>
  <c r="Y56" i="50"/>
  <c r="X56" i="50"/>
  <c r="W56" i="50"/>
  <c r="M56" i="50"/>
  <c r="L56" i="50"/>
  <c r="K56" i="50"/>
  <c r="J56" i="50"/>
  <c r="Z56" i="50" s="1"/>
  <c r="AA55" i="50"/>
  <c r="Y55" i="50"/>
  <c r="X55" i="50"/>
  <c r="W55" i="50"/>
  <c r="L55" i="50"/>
  <c r="K55" i="50"/>
  <c r="J55" i="50"/>
  <c r="M55" i="50" s="1"/>
  <c r="Q55" i="50" s="1"/>
  <c r="R55" i="50" s="1"/>
  <c r="AA54" i="50"/>
  <c r="Y54" i="50"/>
  <c r="X54" i="50"/>
  <c r="W54" i="50"/>
  <c r="L54" i="50"/>
  <c r="M54" i="50" s="1"/>
  <c r="K54" i="50"/>
  <c r="J54" i="50"/>
  <c r="Z54" i="50" s="1"/>
  <c r="AA53" i="50"/>
  <c r="Z53" i="50"/>
  <c r="Y53" i="50"/>
  <c r="X53" i="50"/>
  <c r="W53" i="50"/>
  <c r="O53" i="50"/>
  <c r="U53" i="50" s="1"/>
  <c r="S53" i="50" s="1"/>
  <c r="L53" i="50"/>
  <c r="K53" i="50"/>
  <c r="J53" i="50"/>
  <c r="M53" i="50" s="1"/>
  <c r="Q53" i="50" s="1"/>
  <c r="R53" i="50" s="1"/>
  <c r="AA52" i="50"/>
  <c r="Y52" i="50"/>
  <c r="X52" i="50"/>
  <c r="W52" i="50"/>
  <c r="M52" i="50"/>
  <c r="L52" i="50"/>
  <c r="K52" i="50"/>
  <c r="J52" i="50"/>
  <c r="Z52" i="50" s="1"/>
  <c r="AA51" i="50"/>
  <c r="Y51" i="50"/>
  <c r="X51" i="50"/>
  <c r="W51" i="50"/>
  <c r="L51" i="50"/>
  <c r="K51" i="50"/>
  <c r="J51" i="50"/>
  <c r="M51" i="50" s="1"/>
  <c r="O51" i="50" s="1"/>
  <c r="AA50" i="50"/>
  <c r="Y50" i="50"/>
  <c r="X50" i="50"/>
  <c r="W50" i="50"/>
  <c r="L50" i="50"/>
  <c r="M50" i="50" s="1"/>
  <c r="K50" i="50"/>
  <c r="J50" i="50"/>
  <c r="Z50" i="50" s="1"/>
  <c r="AA49" i="50"/>
  <c r="Z49" i="50"/>
  <c r="Y49" i="50"/>
  <c r="X49" i="50"/>
  <c r="W49" i="50"/>
  <c r="O49" i="50"/>
  <c r="L49" i="50"/>
  <c r="K49" i="50"/>
  <c r="J49" i="50"/>
  <c r="M49" i="50" s="1"/>
  <c r="Q49" i="50" s="1"/>
  <c r="R49" i="50" s="1"/>
  <c r="U49" i="50" s="1"/>
  <c r="S49" i="50" s="1"/>
  <c r="AA48" i="50"/>
  <c r="Y48" i="50"/>
  <c r="X48" i="50"/>
  <c r="W48" i="50"/>
  <c r="M48" i="50"/>
  <c r="L48" i="50"/>
  <c r="K48" i="50"/>
  <c r="J48" i="50"/>
  <c r="Z48" i="50" s="1"/>
  <c r="AA47" i="50"/>
  <c r="Y47" i="50"/>
  <c r="X47" i="50"/>
  <c r="W47" i="50"/>
  <c r="L47" i="50"/>
  <c r="K47" i="50"/>
  <c r="J47" i="50"/>
  <c r="M47" i="50" s="1"/>
  <c r="Q47" i="50" s="1"/>
  <c r="R47" i="50" s="1"/>
  <c r="AA46" i="50"/>
  <c r="Y46" i="50"/>
  <c r="X46" i="50"/>
  <c r="W46" i="50"/>
  <c r="L46" i="50"/>
  <c r="M46" i="50" s="1"/>
  <c r="K46" i="50"/>
  <c r="J46" i="50"/>
  <c r="Z46" i="50" s="1"/>
  <c r="AA45" i="50"/>
  <c r="Z45" i="50"/>
  <c r="Y45" i="50"/>
  <c r="X45" i="50"/>
  <c r="W45" i="50"/>
  <c r="O45" i="50"/>
  <c r="L45" i="50"/>
  <c r="K45" i="50"/>
  <c r="J45" i="50"/>
  <c r="M45" i="50" s="1"/>
  <c r="Q45" i="50" s="1"/>
  <c r="R45" i="50" s="1"/>
  <c r="AA44" i="50"/>
  <c r="Y44" i="50"/>
  <c r="X44" i="50"/>
  <c r="W44" i="50"/>
  <c r="M44" i="50"/>
  <c r="L44" i="50"/>
  <c r="K44" i="50"/>
  <c r="J44" i="50"/>
  <c r="Z44" i="50" s="1"/>
  <c r="AA43" i="50"/>
  <c r="Y43" i="50"/>
  <c r="X43" i="50"/>
  <c r="W43" i="50"/>
  <c r="L43" i="50"/>
  <c r="K43" i="50"/>
  <c r="J43" i="50"/>
  <c r="M43" i="50" s="1"/>
  <c r="O43" i="50" s="1"/>
  <c r="AA42" i="50"/>
  <c r="Y42" i="50"/>
  <c r="X42" i="50"/>
  <c r="W42" i="50"/>
  <c r="L42" i="50"/>
  <c r="M42" i="50" s="1"/>
  <c r="K42" i="50"/>
  <c r="J42" i="50"/>
  <c r="Z42" i="50" s="1"/>
  <c r="AA41" i="50"/>
  <c r="Z41" i="50"/>
  <c r="Y41" i="50"/>
  <c r="X41" i="50"/>
  <c r="W41" i="50"/>
  <c r="O41" i="50"/>
  <c r="L41" i="50"/>
  <c r="K41" i="50"/>
  <c r="J41" i="50"/>
  <c r="M41" i="50" s="1"/>
  <c r="Q41" i="50" s="1"/>
  <c r="R41" i="50" s="1"/>
  <c r="U41" i="50" s="1"/>
  <c r="S41" i="50" s="1"/>
  <c r="AA40" i="50"/>
  <c r="Y40" i="50"/>
  <c r="X40" i="50"/>
  <c r="W40" i="50"/>
  <c r="M40" i="50"/>
  <c r="L40" i="50"/>
  <c r="K40" i="50"/>
  <c r="J40" i="50"/>
  <c r="Z40" i="50" s="1"/>
  <c r="AA39" i="50"/>
  <c r="Y39" i="50"/>
  <c r="X39" i="50"/>
  <c r="W39" i="50"/>
  <c r="L39" i="50"/>
  <c r="K39" i="50"/>
  <c r="J39" i="50"/>
  <c r="M39" i="50" s="1"/>
  <c r="Q39" i="50" s="1"/>
  <c r="R39" i="50" s="1"/>
  <c r="AA38" i="50"/>
  <c r="Y38" i="50"/>
  <c r="X38" i="50"/>
  <c r="W38" i="50"/>
  <c r="L38" i="50"/>
  <c r="M38" i="50" s="1"/>
  <c r="K38" i="50"/>
  <c r="J38" i="50"/>
  <c r="Z38" i="50" s="1"/>
  <c r="AA37" i="50"/>
  <c r="Z37" i="50"/>
  <c r="Y37" i="50"/>
  <c r="X37" i="50"/>
  <c r="W37" i="50"/>
  <c r="O37" i="50"/>
  <c r="U37" i="50" s="1"/>
  <c r="S37" i="50" s="1"/>
  <c r="L37" i="50"/>
  <c r="K37" i="50"/>
  <c r="J37" i="50"/>
  <c r="M37" i="50" s="1"/>
  <c r="Q37" i="50" s="1"/>
  <c r="R37" i="50" s="1"/>
  <c r="AA36" i="50"/>
  <c r="Y36" i="50"/>
  <c r="X36" i="50"/>
  <c r="W36" i="50"/>
  <c r="M36" i="50"/>
  <c r="L36" i="50"/>
  <c r="K36" i="50"/>
  <c r="J36" i="50"/>
  <c r="Z36" i="50" s="1"/>
  <c r="AA35" i="50"/>
  <c r="Y35" i="50"/>
  <c r="X35" i="50"/>
  <c r="W35" i="50"/>
  <c r="L35" i="50"/>
  <c r="K35" i="50"/>
  <c r="J35" i="50"/>
  <c r="M35" i="50" s="1"/>
  <c r="O35" i="50" s="1"/>
  <c r="AA34" i="50"/>
  <c r="Y34" i="50"/>
  <c r="X34" i="50"/>
  <c r="W34" i="50"/>
  <c r="L34" i="50"/>
  <c r="M34" i="50" s="1"/>
  <c r="K34" i="50"/>
  <c r="J34" i="50"/>
  <c r="Z34" i="50" s="1"/>
  <c r="AA33" i="50"/>
  <c r="Z33" i="50"/>
  <c r="Y33" i="50"/>
  <c r="X33" i="50"/>
  <c r="W33" i="50"/>
  <c r="O33" i="50"/>
  <c r="L33" i="50"/>
  <c r="K33" i="50"/>
  <c r="J33" i="50"/>
  <c r="M33" i="50" s="1"/>
  <c r="Q33" i="50" s="1"/>
  <c r="R33" i="50" s="1"/>
  <c r="U33" i="50" s="1"/>
  <c r="S33" i="50" s="1"/>
  <c r="AA32" i="50"/>
  <c r="Y32" i="50"/>
  <c r="X32" i="50"/>
  <c r="W32" i="50"/>
  <c r="M32" i="50"/>
  <c r="L32" i="50"/>
  <c r="K32" i="50"/>
  <c r="J32" i="50"/>
  <c r="Z32" i="50" s="1"/>
  <c r="AA31" i="50"/>
  <c r="Y31" i="50"/>
  <c r="X31" i="50"/>
  <c r="W31" i="50"/>
  <c r="L31" i="50"/>
  <c r="K31" i="50"/>
  <c r="J31" i="50"/>
  <c r="M31" i="50" s="1"/>
  <c r="Q31" i="50" s="1"/>
  <c r="R31" i="50" s="1"/>
  <c r="AA30" i="50"/>
  <c r="Y30" i="50"/>
  <c r="X30" i="50"/>
  <c r="W30" i="50"/>
  <c r="L30" i="50"/>
  <c r="M30" i="50" s="1"/>
  <c r="K30" i="50"/>
  <c r="J30" i="50"/>
  <c r="Z30" i="50" s="1"/>
  <c r="AA29" i="50"/>
  <c r="Z29" i="50"/>
  <c r="Y29" i="50"/>
  <c r="X29" i="50"/>
  <c r="W29" i="50"/>
  <c r="O29" i="50"/>
  <c r="L29" i="50"/>
  <c r="K29" i="50"/>
  <c r="J29" i="50"/>
  <c r="M29" i="50" s="1"/>
  <c r="Q29" i="50" s="1"/>
  <c r="R29" i="50" s="1"/>
  <c r="AA28" i="50"/>
  <c r="Y28" i="50"/>
  <c r="X28" i="50"/>
  <c r="X17" i="50" s="1"/>
  <c r="W28" i="50"/>
  <c r="M28" i="50"/>
  <c r="L28" i="50"/>
  <c r="K28" i="50"/>
  <c r="J28" i="50"/>
  <c r="Z28" i="50" s="1"/>
  <c r="AA27" i="50"/>
  <c r="Y27" i="50"/>
  <c r="X27" i="50"/>
  <c r="W27" i="50"/>
  <c r="L27" i="50"/>
  <c r="K27" i="50"/>
  <c r="J27" i="50"/>
  <c r="M27" i="50" s="1"/>
  <c r="O27" i="50" s="1"/>
  <c r="AA26" i="50"/>
  <c r="Y26" i="50"/>
  <c r="X26" i="50"/>
  <c r="W26" i="50"/>
  <c r="M26" i="50"/>
  <c r="O26" i="50" s="1"/>
  <c r="L26" i="50"/>
  <c r="K26" i="50"/>
  <c r="J26" i="50"/>
  <c r="Z26" i="50" s="1"/>
  <c r="AA25" i="50"/>
  <c r="Y25" i="50"/>
  <c r="X25" i="50"/>
  <c r="W25" i="50"/>
  <c r="L25" i="50"/>
  <c r="K25" i="50"/>
  <c r="J25" i="50"/>
  <c r="Z25" i="50" s="1"/>
  <c r="AA24" i="50"/>
  <c r="Y24" i="50"/>
  <c r="X24" i="50"/>
  <c r="W24" i="50"/>
  <c r="M24" i="50"/>
  <c r="O24" i="50" s="1"/>
  <c r="L24" i="50"/>
  <c r="K24" i="50"/>
  <c r="J24" i="50"/>
  <c r="Z24" i="50" s="1"/>
  <c r="AA23" i="50"/>
  <c r="Y23" i="50"/>
  <c r="X23" i="50"/>
  <c r="W23" i="50"/>
  <c r="L23" i="50"/>
  <c r="K23" i="50"/>
  <c r="J23" i="50"/>
  <c r="Z23" i="50" s="1"/>
  <c r="AA22" i="50"/>
  <c r="Y22" i="50"/>
  <c r="X22" i="50"/>
  <c r="W22" i="50"/>
  <c r="M22" i="50"/>
  <c r="O22" i="50" s="1"/>
  <c r="L22" i="50"/>
  <c r="K22" i="50"/>
  <c r="J22" i="50"/>
  <c r="Z22" i="50" s="1"/>
  <c r="AA21" i="50"/>
  <c r="Y21" i="50"/>
  <c r="X21" i="50"/>
  <c r="W21" i="50"/>
  <c r="L21" i="50"/>
  <c r="K21" i="50"/>
  <c r="J21" i="50"/>
  <c r="Z21" i="50" s="1"/>
  <c r="AA20" i="50"/>
  <c r="Y20" i="50"/>
  <c r="X20" i="50"/>
  <c r="W20" i="50"/>
  <c r="M20" i="50"/>
  <c r="O20" i="50" s="1"/>
  <c r="L20" i="50"/>
  <c r="K20" i="50"/>
  <c r="J20" i="50"/>
  <c r="Z20" i="50" s="1"/>
  <c r="AA19" i="50"/>
  <c r="AA17" i="50" s="1"/>
  <c r="Y19" i="50"/>
  <c r="X19" i="50"/>
  <c r="W19" i="50"/>
  <c r="L19" i="50"/>
  <c r="K19" i="50"/>
  <c r="J19" i="50"/>
  <c r="Z19" i="50" s="1"/>
  <c r="AA18" i="50"/>
  <c r="Y18" i="50"/>
  <c r="X18" i="50"/>
  <c r="W18" i="50"/>
  <c r="W17" i="50" s="1"/>
  <c r="Q18" i="50"/>
  <c r="R18" i="50" s="1"/>
  <c r="M18" i="50"/>
  <c r="O18" i="50" s="1"/>
  <c r="L18" i="50"/>
  <c r="K18" i="50"/>
  <c r="J18" i="50"/>
  <c r="Z18" i="50" s="1"/>
  <c r="Y17" i="50"/>
  <c r="V16" i="50"/>
  <c r="N16" i="50"/>
  <c r="Z15" i="50"/>
  <c r="D15" i="50"/>
  <c r="W14" i="50"/>
  <c r="J10" i="50" s="1"/>
  <c r="I14" i="50"/>
  <c r="C14" i="50"/>
  <c r="W13" i="50"/>
  <c r="J11" i="50"/>
  <c r="I11" i="50"/>
  <c r="G11" i="50"/>
  <c r="C11" i="50"/>
  <c r="M9" i="50"/>
  <c r="L9" i="50"/>
  <c r="I9" i="50"/>
  <c r="C9" i="50"/>
  <c r="W8" i="50"/>
  <c r="L14" i="50" s="1"/>
  <c r="M8" i="50"/>
  <c r="D8" i="50"/>
  <c r="M7" i="50"/>
  <c r="C7" i="50"/>
  <c r="M6" i="50"/>
  <c r="M11" i="50" s="1"/>
  <c r="C6" i="50"/>
  <c r="S56" i="47"/>
  <c r="S55" i="47"/>
  <c r="A47" i="47"/>
  <c r="R45" i="47"/>
  <c r="R38" i="47"/>
  <c r="A26" i="47"/>
  <c r="A24" i="47" s="1"/>
  <c r="J24" i="47"/>
  <c r="O22" i="47"/>
  <c r="N22" i="47"/>
  <c r="L22" i="47"/>
  <c r="F22" i="47"/>
  <c r="O21" i="47"/>
  <c r="N21" i="47"/>
  <c r="L21" i="47"/>
  <c r="F21" i="47"/>
  <c r="T20" i="47"/>
  <c r="F20" i="47"/>
  <c r="F19" i="47"/>
  <c r="F18" i="47"/>
  <c r="A15" i="47"/>
  <c r="F15" i="47" s="1"/>
  <c r="T14" i="47" s="1"/>
  <c r="F14" i="47"/>
  <c r="G13" i="47"/>
  <c r="U8" i="47"/>
  <c r="Q8" i="47"/>
  <c r="K5" i="75" s="1"/>
  <c r="E8" i="47"/>
  <c r="U7" i="47"/>
  <c r="Q74" i="50" l="1"/>
  <c r="R74" i="50" s="1"/>
  <c r="O74" i="50"/>
  <c r="U74" i="50" s="1"/>
  <c r="S74" i="50" s="1"/>
  <c r="Q38" i="50"/>
  <c r="R38" i="50" s="1"/>
  <c r="O38" i="50"/>
  <c r="U38" i="50" s="1"/>
  <c r="S38" i="50" s="1"/>
  <c r="Q54" i="50"/>
  <c r="R54" i="50" s="1"/>
  <c r="O54" i="50"/>
  <c r="U54" i="50" s="1"/>
  <c r="S54" i="50" s="1"/>
  <c r="Q70" i="50"/>
  <c r="R70" i="50" s="1"/>
  <c r="O70" i="50"/>
  <c r="U70" i="50" s="1"/>
  <c r="S70" i="50" s="1"/>
  <c r="Q86" i="50"/>
  <c r="R86" i="50" s="1"/>
  <c r="O86" i="50"/>
  <c r="Q42" i="50"/>
  <c r="R42" i="50" s="1"/>
  <c r="O42" i="50"/>
  <c r="U42" i="50" s="1"/>
  <c r="S42" i="50" s="1"/>
  <c r="Q34" i="50"/>
  <c r="R34" i="50" s="1"/>
  <c r="O34" i="50"/>
  <c r="U34" i="50" s="1"/>
  <c r="S34" i="50" s="1"/>
  <c r="Q50" i="50"/>
  <c r="R50" i="50" s="1"/>
  <c r="O50" i="50"/>
  <c r="Q66" i="50"/>
  <c r="R66" i="50" s="1"/>
  <c r="O66" i="50"/>
  <c r="U66" i="50" s="1"/>
  <c r="S66" i="50" s="1"/>
  <c r="Q82" i="50"/>
  <c r="R82" i="50" s="1"/>
  <c r="O82" i="50"/>
  <c r="Q58" i="50"/>
  <c r="R58" i="50" s="1"/>
  <c r="O58" i="50"/>
  <c r="U58" i="50" s="1"/>
  <c r="S58" i="50" s="1"/>
  <c r="Q90" i="50"/>
  <c r="R90" i="50" s="1"/>
  <c r="O90" i="50"/>
  <c r="U90" i="50" s="1"/>
  <c r="S90" i="50" s="1"/>
  <c r="U27" i="50"/>
  <c r="S27" i="50" s="1"/>
  <c r="U18" i="50"/>
  <c r="U29" i="50"/>
  <c r="S29" i="50" s="1"/>
  <c r="Q30" i="50"/>
  <c r="R30" i="50" s="1"/>
  <c r="O30" i="50"/>
  <c r="U30" i="50" s="1"/>
  <c r="S30" i="50" s="1"/>
  <c r="U45" i="50"/>
  <c r="S45" i="50" s="1"/>
  <c r="Q46" i="50"/>
  <c r="R46" i="50" s="1"/>
  <c r="O46" i="50"/>
  <c r="U46" i="50" s="1"/>
  <c r="S46" i="50" s="1"/>
  <c r="U61" i="50"/>
  <c r="S61" i="50" s="1"/>
  <c r="Q62" i="50"/>
  <c r="R62" i="50" s="1"/>
  <c r="O62" i="50"/>
  <c r="U62" i="50" s="1"/>
  <c r="S62" i="50" s="1"/>
  <c r="U77" i="50"/>
  <c r="S77" i="50" s="1"/>
  <c r="Q78" i="50"/>
  <c r="R78" i="50" s="1"/>
  <c r="O78" i="50"/>
  <c r="U78" i="50" s="1"/>
  <c r="S78" i="50" s="1"/>
  <c r="U93" i="50"/>
  <c r="S93" i="50" s="1"/>
  <c r="J10" i="79"/>
  <c r="K7" i="75"/>
  <c r="J10" i="72"/>
  <c r="Q35" i="50"/>
  <c r="R35" i="50" s="1"/>
  <c r="U35" i="50" s="1"/>
  <c r="S35" i="50" s="1"/>
  <c r="Q43" i="50"/>
  <c r="R43" i="50" s="1"/>
  <c r="U43" i="50" s="1"/>
  <c r="S43" i="50" s="1"/>
  <c r="Q48" i="50"/>
  <c r="R48" i="50" s="1"/>
  <c r="O48" i="50"/>
  <c r="Q64" i="50"/>
  <c r="R64" i="50" s="1"/>
  <c r="O64" i="50"/>
  <c r="U64" i="50" s="1"/>
  <c r="S64" i="50" s="1"/>
  <c r="Z95" i="50"/>
  <c r="Z111" i="50"/>
  <c r="Z115" i="50"/>
  <c r="S100" i="79"/>
  <c r="J100" i="79"/>
  <c r="P100" i="79" s="1"/>
  <c r="Q100" i="79" s="1"/>
  <c r="N100" i="79"/>
  <c r="I100" i="79"/>
  <c r="U9" i="33"/>
  <c r="T9" i="78"/>
  <c r="J9" i="79"/>
  <c r="J9" i="72"/>
  <c r="K6" i="75"/>
  <c r="M7" i="74"/>
  <c r="Q20" i="50"/>
  <c r="R20" i="50" s="1"/>
  <c r="Q22" i="50"/>
  <c r="R22" i="50" s="1"/>
  <c r="Q24" i="50"/>
  <c r="R24" i="50" s="1"/>
  <c r="Q26" i="50"/>
  <c r="R26" i="50" s="1"/>
  <c r="U26" i="50" s="1"/>
  <c r="S26" i="50" s="1"/>
  <c r="Z27" i="50"/>
  <c r="O31" i="50"/>
  <c r="U31" i="50" s="1"/>
  <c r="S31" i="50" s="1"/>
  <c r="Z35" i="50"/>
  <c r="O39" i="50"/>
  <c r="U39" i="50" s="1"/>
  <c r="S39" i="50" s="1"/>
  <c r="Z43" i="50"/>
  <c r="O47" i="50"/>
  <c r="U47" i="50" s="1"/>
  <c r="S47" i="50" s="1"/>
  <c r="Z51" i="50"/>
  <c r="O55" i="50"/>
  <c r="U55" i="50" s="1"/>
  <c r="S55" i="50" s="1"/>
  <c r="Z59" i="50"/>
  <c r="O63" i="50"/>
  <c r="U63" i="50" s="1"/>
  <c r="S63" i="50" s="1"/>
  <c r="Z67" i="50"/>
  <c r="O71" i="50"/>
  <c r="U71" i="50" s="1"/>
  <c r="S71" i="50" s="1"/>
  <c r="Z75" i="50"/>
  <c r="O79" i="50"/>
  <c r="U79" i="50" s="1"/>
  <c r="S79" i="50" s="1"/>
  <c r="Z83" i="50"/>
  <c r="O87" i="50"/>
  <c r="U87" i="50" s="1"/>
  <c r="S87" i="50" s="1"/>
  <c r="Z91" i="50"/>
  <c r="O97" i="50"/>
  <c r="U97" i="50" s="1"/>
  <c r="S97" i="50" s="1"/>
  <c r="O101" i="50"/>
  <c r="U101" i="50" s="1"/>
  <c r="S101" i="50" s="1"/>
  <c r="O105" i="50"/>
  <c r="U105" i="50" s="1"/>
  <c r="S105" i="50" s="1"/>
  <c r="O109" i="50"/>
  <c r="U109" i="50" s="1"/>
  <c r="S109" i="50" s="1"/>
  <c r="O113" i="50"/>
  <c r="U113" i="50" s="1"/>
  <c r="S113" i="50" s="1"/>
  <c r="M8" i="74"/>
  <c r="F10" i="74"/>
  <c r="O9" i="72"/>
  <c r="R110" i="72"/>
  <c r="S16" i="72"/>
  <c r="R21" i="72"/>
  <c r="R61" i="72"/>
  <c r="R62" i="72"/>
  <c r="T67" i="72"/>
  <c r="J67" i="72"/>
  <c r="Q67" i="72" s="1"/>
  <c r="R67" i="72" s="1"/>
  <c r="I67" i="72"/>
  <c r="O67" i="72"/>
  <c r="R73" i="72"/>
  <c r="R93" i="72"/>
  <c r="R94" i="72"/>
  <c r="T99" i="72"/>
  <c r="J99" i="72"/>
  <c r="Q99" i="72" s="1"/>
  <c r="R99" i="72" s="1"/>
  <c r="I99" i="72"/>
  <c r="O99" i="72"/>
  <c r="R105" i="72"/>
  <c r="O9" i="79"/>
  <c r="U22" i="50"/>
  <c r="S22" i="50" s="1"/>
  <c r="Q40" i="50"/>
  <c r="R40" i="50" s="1"/>
  <c r="O40" i="50"/>
  <c r="Q72" i="50"/>
  <c r="R72" i="50" s="1"/>
  <c r="O72" i="50"/>
  <c r="U72" i="50" s="1"/>
  <c r="S72" i="50" s="1"/>
  <c r="Q75" i="50"/>
  <c r="R75" i="50" s="1"/>
  <c r="U75" i="50" s="1"/>
  <c r="S75" i="50" s="1"/>
  <c r="Q80" i="50"/>
  <c r="R80" i="50" s="1"/>
  <c r="O80" i="50"/>
  <c r="U80" i="50" s="1"/>
  <c r="S80" i="50" s="1"/>
  <c r="Q96" i="50"/>
  <c r="R96" i="50" s="1"/>
  <c r="O96" i="50"/>
  <c r="U96" i="50" s="1"/>
  <c r="S96" i="50" s="1"/>
  <c r="Z107" i="50"/>
  <c r="Q116" i="50"/>
  <c r="R116" i="50" s="1"/>
  <c r="O116" i="50"/>
  <c r="U116" i="50" s="1"/>
  <c r="S116" i="50" s="1"/>
  <c r="Q120" i="50"/>
  <c r="R120" i="50" s="1"/>
  <c r="O120" i="50"/>
  <c r="E81" i="75"/>
  <c r="O19" i="72"/>
  <c r="O16" i="72" s="1"/>
  <c r="T19" i="72"/>
  <c r="J19" i="72"/>
  <c r="Q19" i="72" s="1"/>
  <c r="R19" i="72" s="1"/>
  <c r="I19" i="72"/>
  <c r="O56" i="72"/>
  <c r="T56" i="72"/>
  <c r="J56" i="72"/>
  <c r="Q56" i="72" s="1"/>
  <c r="R56" i="72" s="1"/>
  <c r="I56" i="72"/>
  <c r="S20" i="79"/>
  <c r="J20" i="79"/>
  <c r="P20" i="79" s="1"/>
  <c r="Q20" i="79" s="1"/>
  <c r="N20" i="79"/>
  <c r="I20" i="79"/>
  <c r="S24" i="79"/>
  <c r="J24" i="79"/>
  <c r="P24" i="79" s="1"/>
  <c r="Q24" i="79" s="1"/>
  <c r="N24" i="79"/>
  <c r="I24" i="79"/>
  <c r="S92" i="79"/>
  <c r="J92" i="79"/>
  <c r="P92" i="79" s="1"/>
  <c r="Q92" i="79" s="1"/>
  <c r="N92" i="79"/>
  <c r="I92" i="79"/>
  <c r="S96" i="79"/>
  <c r="J96" i="79"/>
  <c r="P96" i="79" s="1"/>
  <c r="Q96" i="79" s="1"/>
  <c r="N96" i="79"/>
  <c r="I96" i="79"/>
  <c r="Q28" i="50"/>
  <c r="R28" i="50" s="1"/>
  <c r="O28" i="50"/>
  <c r="U28" i="50" s="1"/>
  <c r="S28" i="50" s="1"/>
  <c r="Q36" i="50"/>
  <c r="R36" i="50" s="1"/>
  <c r="O36" i="50"/>
  <c r="U36" i="50" s="1"/>
  <c r="S36" i="50" s="1"/>
  <c r="Q44" i="50"/>
  <c r="R44" i="50" s="1"/>
  <c r="O44" i="50"/>
  <c r="U44" i="50" s="1"/>
  <c r="S44" i="50" s="1"/>
  <c r="Q52" i="50"/>
  <c r="R52" i="50" s="1"/>
  <c r="O52" i="50"/>
  <c r="U52" i="50" s="1"/>
  <c r="S52" i="50" s="1"/>
  <c r="Q60" i="50"/>
  <c r="R60" i="50" s="1"/>
  <c r="O60" i="50"/>
  <c r="U60" i="50" s="1"/>
  <c r="S60" i="50" s="1"/>
  <c r="Q68" i="50"/>
  <c r="R68" i="50" s="1"/>
  <c r="O68" i="50"/>
  <c r="U68" i="50" s="1"/>
  <c r="S68" i="50" s="1"/>
  <c r="Q76" i="50"/>
  <c r="R76" i="50" s="1"/>
  <c r="O76" i="50"/>
  <c r="U76" i="50" s="1"/>
  <c r="S76" i="50" s="1"/>
  <c r="Q84" i="50"/>
  <c r="R84" i="50" s="1"/>
  <c r="O84" i="50"/>
  <c r="U84" i="50" s="1"/>
  <c r="S84" i="50" s="1"/>
  <c r="Q92" i="50"/>
  <c r="R92" i="50" s="1"/>
  <c r="O92" i="50"/>
  <c r="U92" i="50" s="1"/>
  <c r="S92" i="50" s="1"/>
  <c r="Q94" i="50"/>
  <c r="R94" i="50" s="1"/>
  <c r="O94" i="50"/>
  <c r="U94" i="50" s="1"/>
  <c r="S94" i="50" s="1"/>
  <c r="Z97" i="50"/>
  <c r="Q98" i="50"/>
  <c r="R98" i="50" s="1"/>
  <c r="O98" i="50"/>
  <c r="Z101" i="50"/>
  <c r="Q102" i="50"/>
  <c r="R102" i="50" s="1"/>
  <c r="O102" i="50"/>
  <c r="U102" i="50" s="1"/>
  <c r="S102" i="50" s="1"/>
  <c r="Z105" i="50"/>
  <c r="Q106" i="50"/>
  <c r="R106" i="50" s="1"/>
  <c r="O106" i="50"/>
  <c r="U106" i="50" s="1"/>
  <c r="S106" i="50" s="1"/>
  <c r="Z109" i="50"/>
  <c r="Q110" i="50"/>
  <c r="R110" i="50" s="1"/>
  <c r="O110" i="50"/>
  <c r="U110" i="50" s="1"/>
  <c r="S110" i="50" s="1"/>
  <c r="Z113" i="50"/>
  <c r="Q114" i="50"/>
  <c r="R114" i="50" s="1"/>
  <c r="O114" i="50"/>
  <c r="Z117" i="50"/>
  <c r="Q118" i="50"/>
  <c r="R118" i="50" s="1"/>
  <c r="O118" i="50"/>
  <c r="U118" i="50" s="1"/>
  <c r="S118" i="50" s="1"/>
  <c r="I22" i="74"/>
  <c r="K25" i="74" s="1"/>
  <c r="F16" i="75"/>
  <c r="N16" i="75"/>
  <c r="M16" i="75" s="1"/>
  <c r="I23" i="72"/>
  <c r="O23" i="72"/>
  <c r="J23" i="72"/>
  <c r="Q23" i="72" s="1"/>
  <c r="R23" i="72" s="1"/>
  <c r="I31" i="72"/>
  <c r="O31" i="72"/>
  <c r="J31" i="72"/>
  <c r="Q31" i="72" s="1"/>
  <c r="R31" i="72" s="1"/>
  <c r="I39" i="72"/>
  <c r="O39" i="72"/>
  <c r="J39" i="72"/>
  <c r="Q39" i="72" s="1"/>
  <c r="R39" i="72" s="1"/>
  <c r="I47" i="72"/>
  <c r="O47" i="72"/>
  <c r="J47" i="72"/>
  <c r="Q47" i="72" s="1"/>
  <c r="R47" i="72" s="1"/>
  <c r="R65" i="72"/>
  <c r="R69" i="72"/>
  <c r="O72" i="72"/>
  <c r="T72" i="72"/>
  <c r="J72" i="72"/>
  <c r="Q72" i="72" s="1"/>
  <c r="R72" i="72" s="1"/>
  <c r="I72" i="72"/>
  <c r="R97" i="72"/>
  <c r="R101" i="72"/>
  <c r="O104" i="72"/>
  <c r="T104" i="72"/>
  <c r="J104" i="72"/>
  <c r="Q104" i="72" s="1"/>
  <c r="R104" i="72" s="1"/>
  <c r="I104" i="72"/>
  <c r="R118" i="72"/>
  <c r="S18" i="79"/>
  <c r="J18" i="79"/>
  <c r="N18" i="79"/>
  <c r="I18" i="79"/>
  <c r="S22" i="79"/>
  <c r="J22" i="79"/>
  <c r="P22" i="79" s="1"/>
  <c r="Q22" i="79" s="1"/>
  <c r="N22" i="79"/>
  <c r="I22" i="79"/>
  <c r="S26" i="79"/>
  <c r="J26" i="79"/>
  <c r="P26" i="79" s="1"/>
  <c r="Q26" i="79" s="1"/>
  <c r="N26" i="79"/>
  <c r="I26" i="79"/>
  <c r="S30" i="79"/>
  <c r="J30" i="79"/>
  <c r="P30" i="79" s="1"/>
  <c r="Q30" i="79" s="1"/>
  <c r="N30" i="79"/>
  <c r="I30" i="79"/>
  <c r="U20" i="50"/>
  <c r="S20" i="50" s="1"/>
  <c r="U24" i="50"/>
  <c r="S24" i="50" s="1"/>
  <c r="Q27" i="50"/>
  <c r="R27" i="50" s="1"/>
  <c r="Q32" i="50"/>
  <c r="R32" i="50" s="1"/>
  <c r="O32" i="50"/>
  <c r="U32" i="50" s="1"/>
  <c r="S32" i="50" s="1"/>
  <c r="Q51" i="50"/>
  <c r="R51" i="50" s="1"/>
  <c r="U51" i="50" s="1"/>
  <c r="S51" i="50" s="1"/>
  <c r="Q56" i="50"/>
  <c r="R56" i="50" s="1"/>
  <c r="O56" i="50"/>
  <c r="U56" i="50" s="1"/>
  <c r="S56" i="50" s="1"/>
  <c r="Q59" i="50"/>
  <c r="R59" i="50" s="1"/>
  <c r="U59" i="50" s="1"/>
  <c r="S59" i="50" s="1"/>
  <c r="Q67" i="50"/>
  <c r="R67" i="50" s="1"/>
  <c r="U67" i="50" s="1"/>
  <c r="S67" i="50" s="1"/>
  <c r="Q83" i="50"/>
  <c r="R83" i="50" s="1"/>
  <c r="U83" i="50" s="1"/>
  <c r="S83" i="50" s="1"/>
  <c r="Q88" i="50"/>
  <c r="R88" i="50" s="1"/>
  <c r="O88" i="50"/>
  <c r="U88" i="50" s="1"/>
  <c r="S88" i="50" s="1"/>
  <c r="Q91" i="50"/>
  <c r="R91" i="50" s="1"/>
  <c r="U91" i="50" s="1"/>
  <c r="S91" i="50" s="1"/>
  <c r="Z99" i="50"/>
  <c r="Q100" i="50"/>
  <c r="R100" i="50" s="1"/>
  <c r="O100" i="50"/>
  <c r="U100" i="50" s="1"/>
  <c r="S100" i="50" s="1"/>
  <c r="Z103" i="50"/>
  <c r="Q104" i="50"/>
  <c r="R104" i="50" s="1"/>
  <c r="O104" i="50"/>
  <c r="U104" i="50" s="1"/>
  <c r="S104" i="50" s="1"/>
  <c r="Q108" i="50"/>
  <c r="R108" i="50" s="1"/>
  <c r="O108" i="50"/>
  <c r="Q112" i="50"/>
  <c r="R112" i="50" s="1"/>
  <c r="O112" i="50"/>
  <c r="U112" i="50" s="1"/>
  <c r="S112" i="50" s="1"/>
  <c r="Z119" i="50"/>
  <c r="O88" i="72"/>
  <c r="T88" i="72"/>
  <c r="J88" i="72"/>
  <c r="Q88" i="72" s="1"/>
  <c r="R88" i="72" s="1"/>
  <c r="I88" i="72"/>
  <c r="S28" i="79"/>
  <c r="J28" i="79"/>
  <c r="P28" i="79" s="1"/>
  <c r="Q28" i="79" s="1"/>
  <c r="N28" i="79"/>
  <c r="I28" i="79"/>
  <c r="S88" i="79"/>
  <c r="J88" i="79"/>
  <c r="P88" i="79" s="1"/>
  <c r="Q88" i="79" s="1"/>
  <c r="N88" i="79"/>
  <c r="I88" i="79"/>
  <c r="S104" i="79"/>
  <c r="J104" i="79"/>
  <c r="P104" i="79" s="1"/>
  <c r="Q104" i="79" s="1"/>
  <c r="N104" i="79"/>
  <c r="I104" i="79"/>
  <c r="K9" i="50"/>
  <c r="M19" i="50"/>
  <c r="M21" i="50"/>
  <c r="M23" i="50"/>
  <c r="M25" i="50"/>
  <c r="Z31" i="50"/>
  <c r="Z17" i="50" s="1"/>
  <c r="Z39" i="50"/>
  <c r="Z47" i="50"/>
  <c r="Z55" i="50"/>
  <c r="Z63" i="50"/>
  <c r="Z71" i="50"/>
  <c r="Z79" i="50"/>
  <c r="Z87" i="50"/>
  <c r="O95" i="50"/>
  <c r="U95" i="50" s="1"/>
  <c r="S95" i="50" s="1"/>
  <c r="O99" i="50"/>
  <c r="U99" i="50" s="1"/>
  <c r="S99" i="50" s="1"/>
  <c r="O103" i="50"/>
  <c r="U103" i="50" s="1"/>
  <c r="S103" i="50" s="1"/>
  <c r="O107" i="50"/>
  <c r="U107" i="50" s="1"/>
  <c r="S107" i="50" s="1"/>
  <c r="O111" i="50"/>
  <c r="U111" i="50" s="1"/>
  <c r="S111" i="50" s="1"/>
  <c r="O115" i="50"/>
  <c r="U115" i="50" s="1"/>
  <c r="S115" i="50" s="1"/>
  <c r="O119" i="50"/>
  <c r="U119" i="50" s="1"/>
  <c r="S119" i="50" s="1"/>
  <c r="R25" i="72"/>
  <c r="O29" i="72"/>
  <c r="J29" i="72"/>
  <c r="Q29" i="72" s="1"/>
  <c r="R29" i="72" s="1"/>
  <c r="T29" i="72"/>
  <c r="I29" i="72"/>
  <c r="R30" i="72"/>
  <c r="R33" i="72"/>
  <c r="O37" i="72"/>
  <c r="J37" i="72"/>
  <c r="Q37" i="72" s="1"/>
  <c r="R37" i="72" s="1"/>
  <c r="T37" i="72"/>
  <c r="I37" i="72"/>
  <c r="R38" i="72"/>
  <c r="R41" i="72"/>
  <c r="O45" i="72"/>
  <c r="J45" i="72"/>
  <c r="Q45" i="72" s="1"/>
  <c r="R45" i="72" s="1"/>
  <c r="T45" i="72"/>
  <c r="I45" i="72"/>
  <c r="R46" i="72"/>
  <c r="T47" i="72"/>
  <c r="T51" i="72"/>
  <c r="J51" i="72"/>
  <c r="Q51" i="72" s="1"/>
  <c r="R51" i="72" s="1"/>
  <c r="I51" i="72"/>
  <c r="O51" i="72"/>
  <c r="R57" i="72"/>
  <c r="R77" i="72"/>
  <c r="R78" i="72"/>
  <c r="T83" i="72"/>
  <c r="J83" i="72"/>
  <c r="Q83" i="72" s="1"/>
  <c r="R83" i="72" s="1"/>
  <c r="I83" i="72"/>
  <c r="O83" i="72"/>
  <c r="R89" i="72"/>
  <c r="U22" i="74"/>
  <c r="H26" i="74"/>
  <c r="J27" i="74"/>
  <c r="J29" i="74"/>
  <c r="T24" i="72"/>
  <c r="J24" i="72"/>
  <c r="Q24" i="72" s="1"/>
  <c r="R24" i="72" s="1"/>
  <c r="T32" i="72"/>
  <c r="J32" i="72"/>
  <c r="Q32" i="72" s="1"/>
  <c r="R32" i="72" s="1"/>
  <c r="T40" i="72"/>
  <c r="J40" i="72"/>
  <c r="Q40" i="72" s="1"/>
  <c r="R40" i="72" s="1"/>
  <c r="T48" i="72"/>
  <c r="J48" i="72"/>
  <c r="Q48" i="72" s="1"/>
  <c r="R48" i="72" s="1"/>
  <c r="R50" i="72"/>
  <c r="T55" i="72"/>
  <c r="J55" i="72"/>
  <c r="Q55" i="72" s="1"/>
  <c r="R55" i="72" s="1"/>
  <c r="I55" i="72"/>
  <c r="O60" i="72"/>
  <c r="T60" i="72"/>
  <c r="J60" i="72"/>
  <c r="Q60" i="72" s="1"/>
  <c r="R60" i="72" s="1"/>
  <c r="R66" i="72"/>
  <c r="T71" i="72"/>
  <c r="J71" i="72"/>
  <c r="Q71" i="72" s="1"/>
  <c r="R71" i="72" s="1"/>
  <c r="I71" i="72"/>
  <c r="O76" i="72"/>
  <c r="T76" i="72"/>
  <c r="J76" i="72"/>
  <c r="Q76" i="72" s="1"/>
  <c r="R76" i="72" s="1"/>
  <c r="R82" i="72"/>
  <c r="T87" i="72"/>
  <c r="J87" i="72"/>
  <c r="Q87" i="72" s="1"/>
  <c r="R87" i="72" s="1"/>
  <c r="I87" i="72"/>
  <c r="O92" i="72"/>
  <c r="T92" i="72"/>
  <c r="J92" i="72"/>
  <c r="Q92" i="72" s="1"/>
  <c r="R92" i="72" s="1"/>
  <c r="R98" i="72"/>
  <c r="T103" i="72"/>
  <c r="J103" i="72"/>
  <c r="Q103" i="72" s="1"/>
  <c r="R103" i="72" s="1"/>
  <c r="I103" i="72"/>
  <c r="O113" i="72"/>
  <c r="J113" i="72"/>
  <c r="Q113" i="72" s="1"/>
  <c r="R113" i="72" s="1"/>
  <c r="T113" i="72"/>
  <c r="I113" i="72"/>
  <c r="I115" i="72"/>
  <c r="O115" i="72"/>
  <c r="J115" i="72"/>
  <c r="Q115" i="72" s="1"/>
  <c r="R115" i="72" s="1"/>
  <c r="T120" i="72"/>
  <c r="J120" i="72"/>
  <c r="Q120" i="72" s="1"/>
  <c r="R120" i="72" s="1"/>
  <c r="O120" i="72"/>
  <c r="Q33" i="79"/>
  <c r="Q38" i="79"/>
  <c r="Q41" i="79"/>
  <c r="Q46" i="79"/>
  <c r="Q49" i="79"/>
  <c r="Q54" i="79"/>
  <c r="Q57" i="79"/>
  <c r="Q62" i="79"/>
  <c r="Q65" i="79"/>
  <c r="Q70" i="79"/>
  <c r="Q73" i="79"/>
  <c r="Q78" i="79"/>
  <c r="Q81" i="79"/>
  <c r="Q86" i="79"/>
  <c r="S89" i="79"/>
  <c r="J89" i="79"/>
  <c r="P89" i="79" s="1"/>
  <c r="Q89" i="79" s="1"/>
  <c r="N89" i="79"/>
  <c r="I89" i="79"/>
  <c r="S93" i="79"/>
  <c r="J93" i="79"/>
  <c r="P93" i="79" s="1"/>
  <c r="Q93" i="79" s="1"/>
  <c r="N93" i="79"/>
  <c r="I93" i="79"/>
  <c r="S97" i="79"/>
  <c r="J97" i="79"/>
  <c r="P97" i="79" s="1"/>
  <c r="Q97" i="79" s="1"/>
  <c r="N97" i="79"/>
  <c r="I97" i="79"/>
  <c r="S101" i="79"/>
  <c r="J101" i="79"/>
  <c r="P101" i="79" s="1"/>
  <c r="Q101" i="79" s="1"/>
  <c r="N101" i="79"/>
  <c r="I101" i="79"/>
  <c r="S105" i="79"/>
  <c r="J105" i="79"/>
  <c r="P105" i="79" s="1"/>
  <c r="Q105" i="79" s="1"/>
  <c r="N105" i="79"/>
  <c r="I105" i="79"/>
  <c r="F23" i="74"/>
  <c r="P24" i="74"/>
  <c r="J26" i="74"/>
  <c r="J30" i="74"/>
  <c r="J31" i="74"/>
  <c r="N19" i="75"/>
  <c r="N81" i="75" s="1"/>
  <c r="E8" i="72"/>
  <c r="I18" i="72"/>
  <c r="I22" i="72"/>
  <c r="I24" i="72"/>
  <c r="T27" i="72"/>
  <c r="I32" i="72"/>
  <c r="T35" i="72"/>
  <c r="I40" i="72"/>
  <c r="T43" i="72"/>
  <c r="I48" i="72"/>
  <c r="R54" i="72"/>
  <c r="O55" i="72"/>
  <c r="T59" i="72"/>
  <c r="J59" i="72"/>
  <c r="Q59" i="72" s="1"/>
  <c r="R59" i="72" s="1"/>
  <c r="I59" i="72"/>
  <c r="I60" i="72"/>
  <c r="O64" i="72"/>
  <c r="T64" i="72"/>
  <c r="J64" i="72"/>
  <c r="Q64" i="72" s="1"/>
  <c r="R64" i="72" s="1"/>
  <c r="R70" i="72"/>
  <c r="O71" i="72"/>
  <c r="T75" i="72"/>
  <c r="J75" i="72"/>
  <c r="Q75" i="72" s="1"/>
  <c r="R75" i="72" s="1"/>
  <c r="I75" i="72"/>
  <c r="I76" i="72"/>
  <c r="O80" i="72"/>
  <c r="T80" i="72"/>
  <c r="J80" i="72"/>
  <c r="Q80" i="72" s="1"/>
  <c r="R80" i="72" s="1"/>
  <c r="R86" i="72"/>
  <c r="O87" i="72"/>
  <c r="T91" i="72"/>
  <c r="J91" i="72"/>
  <c r="Q91" i="72" s="1"/>
  <c r="R91" i="72" s="1"/>
  <c r="I91" i="72"/>
  <c r="I92" i="72"/>
  <c r="O96" i="72"/>
  <c r="T96" i="72"/>
  <c r="J96" i="72"/>
  <c r="Q96" i="72" s="1"/>
  <c r="R96" i="72" s="1"/>
  <c r="R102" i="72"/>
  <c r="O103" i="72"/>
  <c r="I107" i="72"/>
  <c r="O107" i="72"/>
  <c r="J107" i="72"/>
  <c r="Q107" i="72" s="1"/>
  <c r="R107" i="72" s="1"/>
  <c r="T112" i="72"/>
  <c r="J112" i="72"/>
  <c r="Q112" i="72" s="1"/>
  <c r="R112" i="72" s="1"/>
  <c r="O112" i="72"/>
  <c r="R114" i="72"/>
  <c r="R117" i="72"/>
  <c r="I120" i="72"/>
  <c r="S19" i="79"/>
  <c r="J19" i="79"/>
  <c r="P19" i="79" s="1"/>
  <c r="Q19" i="79" s="1"/>
  <c r="N19" i="79"/>
  <c r="S21" i="79"/>
  <c r="J21" i="79"/>
  <c r="P21" i="79" s="1"/>
  <c r="Q21" i="79" s="1"/>
  <c r="N21" i="79"/>
  <c r="S23" i="79"/>
  <c r="J23" i="79"/>
  <c r="P23" i="79" s="1"/>
  <c r="Q23" i="79" s="1"/>
  <c r="N23" i="79"/>
  <c r="S25" i="79"/>
  <c r="J25" i="79"/>
  <c r="P25" i="79" s="1"/>
  <c r="Q25" i="79" s="1"/>
  <c r="N25" i="79"/>
  <c r="S27" i="79"/>
  <c r="J27" i="79"/>
  <c r="P27" i="79" s="1"/>
  <c r="Q27" i="79" s="1"/>
  <c r="N27" i="79"/>
  <c r="S29" i="79"/>
  <c r="J29" i="79"/>
  <c r="P29" i="79" s="1"/>
  <c r="Q29" i="79" s="1"/>
  <c r="N29" i="79"/>
  <c r="J31" i="79"/>
  <c r="P31" i="79" s="1"/>
  <c r="Q31" i="79" s="1"/>
  <c r="S31" i="79"/>
  <c r="N31" i="79"/>
  <c r="J23" i="74"/>
  <c r="P27" i="74"/>
  <c r="S39" i="74" s="1"/>
  <c r="S41" i="74" s="1"/>
  <c r="S45" i="74" s="1"/>
  <c r="S46" i="74" s="1"/>
  <c r="J18" i="72"/>
  <c r="J22" i="72"/>
  <c r="Q22" i="72" s="1"/>
  <c r="R22" i="72" s="1"/>
  <c r="O24" i="72"/>
  <c r="I25" i="72"/>
  <c r="T25" i="72"/>
  <c r="J27" i="72"/>
  <c r="Q27" i="72" s="1"/>
  <c r="R27" i="72" s="1"/>
  <c r="T28" i="72"/>
  <c r="J28" i="72"/>
  <c r="Q28" i="72" s="1"/>
  <c r="R28" i="72" s="1"/>
  <c r="O32" i="72"/>
  <c r="I33" i="72"/>
  <c r="T33" i="72"/>
  <c r="J35" i="72"/>
  <c r="Q35" i="72" s="1"/>
  <c r="R35" i="72" s="1"/>
  <c r="T36" i="72"/>
  <c r="J36" i="72"/>
  <c r="Q36" i="72" s="1"/>
  <c r="R36" i="72" s="1"/>
  <c r="O40" i="72"/>
  <c r="I41" i="72"/>
  <c r="T41" i="72"/>
  <c r="J43" i="72"/>
  <c r="Q43" i="72" s="1"/>
  <c r="R43" i="72" s="1"/>
  <c r="T44" i="72"/>
  <c r="J44" i="72"/>
  <c r="Q44" i="72" s="1"/>
  <c r="R44" i="72" s="1"/>
  <c r="O48" i="72"/>
  <c r="O52" i="72"/>
  <c r="T52" i="72"/>
  <c r="J52" i="72"/>
  <c r="Q52" i="72" s="1"/>
  <c r="R52" i="72" s="1"/>
  <c r="R58" i="72"/>
  <c r="O59" i="72"/>
  <c r="T63" i="72"/>
  <c r="J63" i="72"/>
  <c r="Q63" i="72" s="1"/>
  <c r="R63" i="72" s="1"/>
  <c r="I63" i="72"/>
  <c r="I64" i="72"/>
  <c r="O68" i="72"/>
  <c r="T68" i="72"/>
  <c r="J68" i="72"/>
  <c r="Q68" i="72" s="1"/>
  <c r="R68" i="72" s="1"/>
  <c r="R74" i="72"/>
  <c r="O75" i="72"/>
  <c r="T79" i="72"/>
  <c r="J79" i="72"/>
  <c r="Q79" i="72" s="1"/>
  <c r="R79" i="72" s="1"/>
  <c r="I79" i="72"/>
  <c r="I80" i="72"/>
  <c r="O84" i="72"/>
  <c r="T84" i="72"/>
  <c r="J84" i="72"/>
  <c r="Q84" i="72" s="1"/>
  <c r="R84" i="72" s="1"/>
  <c r="R90" i="72"/>
  <c r="O91" i="72"/>
  <c r="T95" i="72"/>
  <c r="J95" i="72"/>
  <c r="Q95" i="72" s="1"/>
  <c r="R95" i="72" s="1"/>
  <c r="I95" i="72"/>
  <c r="I96" i="72"/>
  <c r="O100" i="72"/>
  <c r="T100" i="72"/>
  <c r="J100" i="72"/>
  <c r="Q100" i="72" s="1"/>
  <c r="R100" i="72" s="1"/>
  <c r="R106" i="72"/>
  <c r="R109" i="72"/>
  <c r="I112" i="72"/>
  <c r="T115" i="72"/>
  <c r="R119" i="72"/>
  <c r="I19" i="79"/>
  <c r="I21" i="79"/>
  <c r="I23" i="79"/>
  <c r="I25" i="79"/>
  <c r="I27" i="79"/>
  <c r="I29" i="79"/>
  <c r="I31" i="79"/>
  <c r="T108" i="72"/>
  <c r="J108" i="72"/>
  <c r="Q108" i="72" s="1"/>
  <c r="R108" i="72" s="1"/>
  <c r="T116" i="72"/>
  <c r="J116" i="72"/>
  <c r="Q116" i="72" s="1"/>
  <c r="R116" i="72" s="1"/>
  <c r="Q32" i="79"/>
  <c r="Q35" i="79"/>
  <c r="Q40" i="79"/>
  <c r="Q43" i="79"/>
  <c r="Q48" i="79"/>
  <c r="Q51" i="79"/>
  <c r="Q56" i="79"/>
  <c r="Q59" i="79"/>
  <c r="Q64" i="79"/>
  <c r="Q67" i="79"/>
  <c r="Q72" i="79"/>
  <c r="Q75" i="79"/>
  <c r="Q80" i="79"/>
  <c r="Q83" i="79"/>
  <c r="S90" i="79"/>
  <c r="J90" i="79"/>
  <c r="P90" i="79" s="1"/>
  <c r="Q90" i="79" s="1"/>
  <c r="N90" i="79"/>
  <c r="I90" i="79"/>
  <c r="S94" i="79"/>
  <c r="J94" i="79"/>
  <c r="P94" i="79" s="1"/>
  <c r="Q94" i="79" s="1"/>
  <c r="N94" i="79"/>
  <c r="I94" i="79"/>
  <c r="S98" i="79"/>
  <c r="J98" i="79"/>
  <c r="P98" i="79" s="1"/>
  <c r="Q98" i="79" s="1"/>
  <c r="N98" i="79"/>
  <c r="I98" i="79"/>
  <c r="S102" i="79"/>
  <c r="J102" i="79"/>
  <c r="P102" i="79" s="1"/>
  <c r="Q102" i="79" s="1"/>
  <c r="N102" i="79"/>
  <c r="I102" i="79"/>
  <c r="T111" i="72"/>
  <c r="T119" i="72"/>
  <c r="S3" i="79"/>
  <c r="Q34" i="79"/>
  <c r="Q37" i="79"/>
  <c r="Q42" i="79"/>
  <c r="Q45" i="79"/>
  <c r="Q50" i="79"/>
  <c r="Q53" i="79"/>
  <c r="Q58" i="79"/>
  <c r="Q61" i="79"/>
  <c r="Q66" i="79"/>
  <c r="Q69" i="79"/>
  <c r="Q74" i="79"/>
  <c r="Q77" i="79"/>
  <c r="Q82" i="79"/>
  <c r="Q85" i="79"/>
  <c r="S87" i="79"/>
  <c r="J87" i="79"/>
  <c r="P87" i="79" s="1"/>
  <c r="Q87" i="79" s="1"/>
  <c r="N87" i="79"/>
  <c r="I87" i="79"/>
  <c r="S91" i="79"/>
  <c r="J91" i="79"/>
  <c r="P91" i="79" s="1"/>
  <c r="Q91" i="79" s="1"/>
  <c r="N91" i="79"/>
  <c r="I91" i="79"/>
  <c r="S95" i="79"/>
  <c r="J95" i="79"/>
  <c r="P95" i="79" s="1"/>
  <c r="Q95" i="79" s="1"/>
  <c r="N95" i="79"/>
  <c r="I95" i="79"/>
  <c r="S99" i="79"/>
  <c r="J99" i="79"/>
  <c r="P99" i="79" s="1"/>
  <c r="Q99" i="79" s="1"/>
  <c r="N99" i="79"/>
  <c r="I99" i="79"/>
  <c r="S103" i="79"/>
  <c r="J103" i="79"/>
  <c r="P103" i="79" s="1"/>
  <c r="Q103" i="79" s="1"/>
  <c r="N103" i="79"/>
  <c r="I103" i="79"/>
  <c r="S106" i="79"/>
  <c r="J106" i="79"/>
  <c r="P106" i="79" s="1"/>
  <c r="Q106" i="79" s="1"/>
  <c r="I106" i="79"/>
  <c r="S107" i="79"/>
  <c r="J107" i="79"/>
  <c r="P107" i="79" s="1"/>
  <c r="Q107" i="79" s="1"/>
  <c r="I107" i="79"/>
  <c r="S108" i="79"/>
  <c r="J108" i="79"/>
  <c r="P108" i="79" s="1"/>
  <c r="Q108" i="79" s="1"/>
  <c r="I108" i="79"/>
  <c r="S109" i="79"/>
  <c r="J109" i="79"/>
  <c r="P109" i="79" s="1"/>
  <c r="Q109" i="79" s="1"/>
  <c r="I109" i="79"/>
  <c r="S110" i="79"/>
  <c r="J110" i="79"/>
  <c r="P110" i="79" s="1"/>
  <c r="Q110" i="79" s="1"/>
  <c r="I110" i="79"/>
  <c r="S111" i="79"/>
  <c r="J111" i="79"/>
  <c r="P111" i="79" s="1"/>
  <c r="Q111" i="79" s="1"/>
  <c r="I111" i="79"/>
  <c r="S112" i="79"/>
  <c r="J112" i="79"/>
  <c r="P112" i="79" s="1"/>
  <c r="Q112" i="79" s="1"/>
  <c r="I112" i="79"/>
  <c r="S113" i="79"/>
  <c r="J113" i="79"/>
  <c r="P113" i="79" s="1"/>
  <c r="Q113" i="79" s="1"/>
  <c r="I113" i="79"/>
  <c r="S114" i="79"/>
  <c r="J114" i="79"/>
  <c r="P114" i="79" s="1"/>
  <c r="Q114" i="79" s="1"/>
  <c r="I114" i="79"/>
  <c r="S115" i="79"/>
  <c r="J115" i="79"/>
  <c r="P115" i="79" s="1"/>
  <c r="Q115" i="79" s="1"/>
  <c r="I115" i="79"/>
  <c r="S116" i="79"/>
  <c r="J116" i="79"/>
  <c r="P116" i="79" s="1"/>
  <c r="Q116" i="79" s="1"/>
  <c r="I116" i="79"/>
  <c r="S117" i="79"/>
  <c r="J117" i="79"/>
  <c r="P117" i="79" s="1"/>
  <c r="Q117" i="79" s="1"/>
  <c r="I117" i="79"/>
  <c r="S118" i="79"/>
  <c r="J118" i="79"/>
  <c r="P118" i="79" s="1"/>
  <c r="Q118" i="79" s="1"/>
  <c r="I118" i="79"/>
  <c r="S119" i="79"/>
  <c r="J119" i="79"/>
  <c r="P119" i="79" s="1"/>
  <c r="Q119" i="79" s="1"/>
  <c r="I119" i="79"/>
  <c r="S120" i="79"/>
  <c r="J120" i="79"/>
  <c r="P120" i="79" s="1"/>
  <c r="Q120" i="79" s="1"/>
  <c r="I120" i="79"/>
  <c r="AC11" i="33"/>
  <c r="AA17" i="33"/>
  <c r="Y15" i="33"/>
  <c r="Y11" i="33"/>
  <c r="AG15" i="33"/>
  <c r="O17" i="72" l="1"/>
  <c r="N19" i="47" s="1"/>
  <c r="P17" i="72"/>
  <c r="A102" i="75"/>
  <c r="B11" i="75"/>
  <c r="E16" i="75"/>
  <c r="B13" i="75"/>
  <c r="K15" i="75"/>
  <c r="B15" i="75"/>
  <c r="K16" i="75"/>
  <c r="K26" i="74"/>
  <c r="H27" i="74"/>
  <c r="M15" i="50"/>
  <c r="O19" i="50"/>
  <c r="M16" i="50"/>
  <c r="L18" i="47" s="1"/>
  <c r="Q19" i="50"/>
  <c r="R19" i="50" s="1"/>
  <c r="P20" i="74"/>
  <c r="Q18" i="72"/>
  <c r="J16" i="72"/>
  <c r="O23" i="50"/>
  <c r="Q23" i="50"/>
  <c r="R23" i="50" s="1"/>
  <c r="P18" i="79"/>
  <c r="J16" i="79"/>
  <c r="T17" i="72"/>
  <c r="S18" i="50"/>
  <c r="O21" i="50"/>
  <c r="Q21" i="50"/>
  <c r="R21" i="50" s="1"/>
  <c r="S17" i="79"/>
  <c r="W24" i="74"/>
  <c r="U24" i="74"/>
  <c r="V24" i="74" s="1"/>
  <c r="L40" i="74" s="1"/>
  <c r="Q25" i="50"/>
  <c r="R25" i="50" s="1"/>
  <c r="O25" i="50"/>
  <c r="U25" i="50" s="1"/>
  <c r="S25" i="50" s="1"/>
  <c r="U108" i="50"/>
  <c r="S108" i="50" s="1"/>
  <c r="N16" i="79"/>
  <c r="U114" i="50"/>
  <c r="S114" i="50" s="1"/>
  <c r="U98" i="50"/>
  <c r="S98" i="50" s="1"/>
  <c r="U120" i="50"/>
  <c r="S120" i="50" s="1"/>
  <c r="U40" i="50"/>
  <c r="S40" i="50" s="1"/>
  <c r="U48" i="50"/>
  <c r="S48" i="50" s="1"/>
  <c r="U82" i="50"/>
  <c r="S82" i="50" s="1"/>
  <c r="U50" i="50"/>
  <c r="S50" i="50" s="1"/>
  <c r="U86" i="50"/>
  <c r="S86" i="50" s="1"/>
  <c r="U23" i="50" l="1"/>
  <c r="S23" i="50" s="1"/>
  <c r="H28" i="74"/>
  <c r="K27" i="74"/>
  <c r="E12" i="79"/>
  <c r="L20" i="47"/>
  <c r="N17" i="79"/>
  <c r="N20" i="47" s="1"/>
  <c r="O17" i="79"/>
  <c r="U21" i="50"/>
  <c r="S21" i="50" s="1"/>
  <c r="E12" i="72"/>
  <c r="L19" i="47"/>
  <c r="L24" i="47" s="1"/>
  <c r="Q18" i="79"/>
  <c r="Q16" i="79" s="1"/>
  <c r="O20" i="47" s="1"/>
  <c r="P16" i="79"/>
  <c r="Q16" i="72"/>
  <c r="R18" i="72"/>
  <c r="R16" i="72" s="1"/>
  <c r="O19" i="47" s="1"/>
  <c r="U19" i="50"/>
  <c r="O16" i="50"/>
  <c r="H29" i="74" l="1"/>
  <c r="K28" i="74"/>
  <c r="S19" i="50"/>
  <c r="S16" i="50" s="1"/>
  <c r="N18" i="47" s="1"/>
  <c r="N24" i="47" s="1"/>
  <c r="U16" i="50"/>
  <c r="O18" i="47" s="1"/>
  <c r="O24" i="47" s="1"/>
  <c r="K29" i="74" l="1"/>
  <c r="H30" i="74"/>
  <c r="K30" i="74" l="1"/>
  <c r="U20" i="74" s="1"/>
  <c r="H31" i="74"/>
  <c r="K31" i="74" s="1"/>
  <c r="L38" i="74"/>
</calcChain>
</file>

<file path=xl/comments1.xml><?xml version="1.0" encoding="utf-8"?>
<comments xmlns="http://schemas.openxmlformats.org/spreadsheetml/2006/main">
  <authors>
    <author>Jörg Pflüger</author>
  </authors>
  <commentList>
    <comment ref="L17" authorId="0" shapeId="0">
      <text>
        <r>
          <rPr>
            <b/>
            <sz val="10"/>
            <rFont val="Tahoma"/>
            <family val="2"/>
          </rPr>
          <t>Diese Werte sind in die SFG-Kostenaufstellung zu übertragen 
bzw. im SFG-Verwendungsnachweis anzugeben!</t>
        </r>
        <r>
          <rPr>
            <sz val="9"/>
            <rFont val="Tahoma"/>
            <family val="2"/>
          </rPr>
          <t xml:space="preserve">
</t>
        </r>
      </text>
    </comment>
  </commentList>
</comments>
</file>

<file path=xl/comments2.xml><?xml version="1.0" encoding="utf-8"?>
<comments xmlns="http://schemas.openxmlformats.org/spreadsheetml/2006/main">
  <authors>
    <author>riedel</author>
  </authors>
  <commentList>
    <comment ref="C23" authorId="0" shapeId="0">
      <text>
        <r>
          <rPr>
            <b/>
            <u/>
            <sz val="10"/>
            <rFont val="Arial SFG"/>
            <family val="2"/>
          </rPr>
          <t>Anmerkung:</t>
        </r>
        <r>
          <rPr>
            <sz val="10"/>
            <rFont val="Arial SFG"/>
            <family val="2"/>
          </rPr>
          <t xml:space="preserve">
Anrechenbar laut Jahreslohnkonto sind: Grundlohn/-gehalt, gesetzlich geregelte Sonderzahlungen und Überstundenentgelte
</t>
        </r>
        <r>
          <rPr>
            <b/>
            <sz val="10"/>
            <rFont val="Arial SFG"/>
            <family val="2"/>
          </rPr>
          <t xml:space="preserve">nicht </t>
        </r>
        <r>
          <rPr>
            <sz val="10"/>
            <rFont val="Arial SFG"/>
            <family val="2"/>
          </rPr>
          <t xml:space="preserve">anrechenbar sind:
jegliche Zulagen, freiwillige Prämien, Reisekosten, Sachbezüge etc. </t>
        </r>
      </text>
    </comment>
  </commentList>
</comments>
</file>

<file path=xl/comments3.xml><?xml version="1.0" encoding="utf-8"?>
<comments xmlns="http://schemas.openxmlformats.org/spreadsheetml/2006/main">
  <authors>
    <author>Pflüger Jörg</author>
  </authors>
  <commentList>
    <comment ref="D15" authorId="0" shapeId="0">
      <text>
        <r>
          <rPr>
            <b/>
            <sz val="9"/>
            <rFont val="Tahoma"/>
            <family val="2"/>
          </rPr>
          <t>Hinweis zur Eingabe:</t>
        </r>
        <r>
          <rPr>
            <sz val="9"/>
            <rFont val="Tahoma"/>
            <family val="2"/>
          </rPr>
          <t xml:space="preserve">
AfA bereinigt um erhaltene Förderungen und abzüglich Rabatte, angebotene Skonti, USt. usw.</t>
        </r>
      </text>
    </comment>
  </commentList>
</comments>
</file>

<file path=xl/sharedStrings.xml><?xml version="1.0" encoding="utf-8"?>
<sst xmlns="http://schemas.openxmlformats.org/spreadsheetml/2006/main" count="1638" uniqueCount="309">
  <si>
    <t>Projektnummer:</t>
  </si>
  <si>
    <t>aussagekräftige Bezeichnung
der Projektkosten bzw. der verrechneten Leistung</t>
  </si>
  <si>
    <t>Filtern</t>
  </si>
  <si>
    <t>Beginn</t>
  </si>
  <si>
    <t>Ende</t>
  </si>
  <si>
    <t>bis:</t>
  </si>
  <si>
    <t>Datum</t>
  </si>
  <si>
    <t>Kostenart:</t>
  </si>
  <si>
    <t>AnsprechpartnerIn</t>
  </si>
  <si>
    <t>Aktenzahl</t>
  </si>
  <si>
    <t>Zwischen- oder Endabrechnung:</t>
  </si>
  <si>
    <t>Status</t>
  </si>
  <si>
    <t>Förderungshöhe</t>
  </si>
  <si>
    <t>Ja</t>
  </si>
  <si>
    <t>Firmenbuchnummer / ZVR / Geb. Datum / Ordnungsnummer lt. Ergänzungsregister:</t>
  </si>
  <si>
    <t xml:space="preserve">Keine </t>
  </si>
  <si>
    <r>
      <t xml:space="preserve">Aktiviert </t>
    </r>
    <r>
      <rPr>
        <sz val="10"/>
        <rFont val="Arial"/>
        <family val="2"/>
      </rPr>
      <t>als Bau, Maschinen BGA etc.</t>
    </r>
  </si>
  <si>
    <t>Vorsteuerabzugsberechtigt (Ja/Nein):</t>
  </si>
  <si>
    <t>nachgewiesene Kosten lt. BV</t>
  </si>
  <si>
    <t>förderbare Kosten lt. Antrag</t>
  </si>
  <si>
    <t>Korrekturen lt. BV</t>
  </si>
  <si>
    <t>förderbare Kosten nach Prüfung</t>
  </si>
  <si>
    <t>Bestätigung des SFG-Prüfergebnisses</t>
  </si>
  <si>
    <t>Belegverzeichnis
EFRE-Programm 
Investitionen in Wachstum und Beschäftigung Österreich 2014-2020</t>
  </si>
  <si>
    <t>(Datum, Stempel, Unterschrift)</t>
  </si>
  <si>
    <t>(NAME des Prüfers, Datum, Unterschrift)</t>
  </si>
  <si>
    <t>"De-minimis"-Förderung?</t>
  </si>
  <si>
    <t xml:space="preserve">Gefilterte Summe </t>
  </si>
  <si>
    <t>Belegverzeichnis EFRE-Programm 
Investitionen in Wachstum und Beschäftigung Österreich 2014-2020</t>
  </si>
  <si>
    <t>Ende max:</t>
  </si>
  <si>
    <r>
      <rPr>
        <b/>
        <sz val="10"/>
        <rFont val="Arial"/>
        <family val="2"/>
      </rPr>
      <t>Zustand</t>
    </r>
    <r>
      <rPr>
        <sz val="10"/>
        <rFont val="Arial"/>
        <family val="2"/>
      </rPr>
      <t xml:space="preserve"> des Anlageguts </t>
    </r>
    <r>
      <rPr>
        <b/>
        <sz val="10"/>
        <rFont val="Arial"/>
        <family val="2"/>
      </rPr>
      <t xml:space="preserve">bei Erwerb </t>
    </r>
    <r>
      <rPr>
        <sz val="8"/>
        <rFont val="Arial"/>
        <family val="2"/>
      </rPr>
      <t>(neuw./gebr.)</t>
    </r>
  </si>
  <si>
    <t>Auswahl</t>
  </si>
  <si>
    <t>Texteingabe</t>
  </si>
  <si>
    <t>Vorlage Abrechnungsunterlagen bis:</t>
  </si>
  <si>
    <t>(Zahlung max., ALT!!)</t>
  </si>
  <si>
    <t>Min:</t>
  </si>
  <si>
    <t>Max:</t>
  </si>
  <si>
    <t>Firmenbuchnummer / ZVR / Geburtsdatum / Ordnungsnummer lt. Ergänzungsregister:</t>
  </si>
  <si>
    <t>(Z.B. Erlass/Stundung von Kommunalsteuer in Zusammenhang mit Investitionsprojekten, Zuschüsse für Personalkosten, usw.)</t>
  </si>
  <si>
    <t>Im Kontext mit dem hier abgerechneten Projekt wurden weiters folgende Förderungen beantragt, genehmigt oder ausbezahlt bzw. ist eine Antragstellung noch geplant:</t>
  </si>
  <si>
    <t>Nein</t>
  </si>
  <si>
    <t>Check</t>
  </si>
  <si>
    <t>meldepflichtiges Rechtsgeschäft</t>
  </si>
  <si>
    <t>Belegverzeichnis enthält Kosten aus meldepflichtigen 
Rechtsgeschäften* gemäß Förderungsvertrag (Ja/Nein):</t>
  </si>
  <si>
    <t xml:space="preserve">Gesamtsumme </t>
  </si>
  <si>
    <t>Durchführungszeitraum von:</t>
  </si>
  <si>
    <t>(bei entsprechend beizulegender Legende auch Verwendung von Personenkürzeln erlaubt)</t>
  </si>
  <si>
    <t>Anfang</t>
  </si>
  <si>
    <t>Werteingabe</t>
  </si>
  <si>
    <t>Korrekturen zu Projekt-stunden</t>
  </si>
  <si>
    <t>Bemerkungen/Begründung der Korrekturen
(Anmerkungen zur Prüfung)</t>
  </si>
  <si>
    <t>Berechnung</t>
  </si>
  <si>
    <t>Reihenfolge der Einträge muss den Kostenpositionen/Arbeitspaketen entsprechen!</t>
  </si>
  <si>
    <t>Prinzipiell förderfähige Personalkosten</t>
  </si>
  <si>
    <t>Datum Zusage bzw. Beschluss</t>
  </si>
  <si>
    <t>Zuzüglich pauschaler Zuschlag für Gemeinkosten?</t>
  </si>
  <si>
    <t>Korrekturen zu nachgew. Stundensatz</t>
  </si>
  <si>
    <r>
      <t xml:space="preserve">Anlagen-nummer
</t>
    </r>
    <r>
      <rPr>
        <sz val="8"/>
        <rFont val="Arial"/>
        <family val="2"/>
      </rPr>
      <t>(eindeutige Zuordenbarkeit zum AVZ)</t>
    </r>
  </si>
  <si>
    <t>Feldfarbe</t>
  </si>
  <si>
    <t>Mindestzeichenanzahl Person/Name</t>
  </si>
  <si>
    <t>Projekt:</t>
  </si>
  <si>
    <t>Stundenanzahl</t>
  </si>
  <si>
    <t>=</t>
  </si>
  <si>
    <t>Es wird bestätigt, dass die vorstehenden Angaben wahrheitsgemäß sind, die ausgewiesenen Kosten ausschließlich das geförderte Projekt betreffen und dass die oben angeführten Kosten vollständig bezahlt wurden. 
Weiters wird bestätigt, dass die in den einzelnen Belegverzeichnissen aufgelisteten Positionen bei keiner anderen Stelle als in den obigen Tabellen angeführt zur Förderung eingereicht bzw. in unzulässiger Weise ebenfalls gefördert wurden/werden.
Der/Die Begünstigte bestätigt hiermit die Richtigkeit und Vollständigkeit der Angaben und nimmt die Haftung für unrichtige Angaben zur Kenntnis.</t>
  </si>
  <si>
    <t>Frühestmöglicher Projektstart</t>
  </si>
  <si>
    <t>Korrekturen zu Kosten 
lt. BVZ</t>
  </si>
  <si>
    <t>MitarbeiterIn:</t>
  </si>
  <si>
    <t>FörderungswerberIn:</t>
  </si>
  <si>
    <t>(Datum für Leistungserbringung)</t>
  </si>
  <si>
    <t>Diäten frei</t>
  </si>
  <si>
    <t>Diäten pflichtig</t>
  </si>
  <si>
    <t>Urlaubszuschuss</t>
  </si>
  <si>
    <t>Weihnachtsgeld</t>
  </si>
  <si>
    <t>Barauslagen o.Ä.</t>
  </si>
  <si>
    <t>km-Geld(er)</t>
  </si>
  <si>
    <t>Lohn/Gehalt</t>
  </si>
  <si>
    <t>Prämien/Tantiemen</t>
  </si>
  <si>
    <t>Max. SV-Tage im Kalenderjahr</t>
  </si>
  <si>
    <t>Summe anerkannte Leistungsstunden:</t>
  </si>
  <si>
    <t>Somit anerkannter Stundensatz:</t>
  </si>
  <si>
    <t>Korrektur für Übertrag in Übersichtsblatt:</t>
  </si>
  <si>
    <t>Warnstufe Einträge Nachrechnung</t>
  </si>
  <si>
    <t>(Gefilterte Summen)</t>
  </si>
  <si>
    <t>(+/- Nachw.)</t>
  </si>
  <si>
    <t>Personenbezogen erhaltene Förderung:</t>
  </si>
  <si>
    <t>(AMS,WK, etc.)</t>
  </si>
  <si>
    <t>In Abzug zu bringende Förderung:</t>
  </si>
  <si>
    <t>Zwischensumme förderbare Personalkosten:</t>
  </si>
  <si>
    <t>Gemeinkostenzuschlag genehmigt (Ja/Nein):</t>
  </si>
  <si>
    <t>(gemäß JLK)</t>
  </si>
  <si>
    <t>(errechnet)</t>
  </si>
  <si>
    <r>
      <t xml:space="preserve">Angabe zur Herkunft d. beschafften Leistung
</t>
    </r>
    <r>
      <rPr>
        <sz val="10"/>
        <rFont val="Arial"/>
        <family val="2"/>
      </rPr>
      <t>Inland
EU (IG)
DRITTE</t>
    </r>
  </si>
  <si>
    <t>Kosten aktivierungspflichtig (Ja/Nein):</t>
  </si>
  <si>
    <t>Anfang min:</t>
  </si>
  <si>
    <t>RG-Spalte</t>
  </si>
  <si>
    <t>Z-Spalte</t>
  </si>
  <si>
    <t>Revision:</t>
  </si>
  <si>
    <t>VKS-Version:</t>
  </si>
  <si>
    <t>Dokument:</t>
  </si>
  <si>
    <t>01.05.2019</t>
  </si>
  <si>
    <r>
      <rPr>
        <b/>
        <sz val="12"/>
        <rFont val="Tahoma"/>
        <family val="2"/>
      </rPr>
      <t>Jede Zeile des Belegverzeichnisses</t>
    </r>
    <r>
      <rPr>
        <sz val="12"/>
        <rFont val="Tahoma"/>
        <family val="2"/>
      </rPr>
      <t xml:space="preserve"> ist einer Kostenposition aus der SFG-Kostenaufstellung zuzuweisen!</t>
    </r>
  </si>
  <si>
    <r>
      <t xml:space="preserve">Pro angeführtem Beleg sind </t>
    </r>
    <r>
      <rPr>
        <b/>
        <sz val="12"/>
        <rFont val="Tahoma"/>
        <family val="2"/>
      </rPr>
      <t>alle Spalten</t>
    </r>
    <r>
      <rPr>
        <sz val="12"/>
        <rFont val="Tahoma"/>
        <family val="2"/>
      </rPr>
      <t xml:space="preserve"> zu befüllen, </t>
    </r>
    <r>
      <rPr>
        <b/>
        <sz val="12"/>
        <rFont val="Tahoma"/>
        <family val="2"/>
      </rPr>
      <t>Teilzahlungen</t>
    </r>
    <r>
      <rPr>
        <sz val="12"/>
        <rFont val="Tahoma"/>
        <family val="2"/>
      </rPr>
      <t xml:space="preserve"> sind gesondert (eigene Zeile) im Bereich Zahlungen anzuführen!</t>
    </r>
  </si>
  <si>
    <r>
      <t xml:space="preserve">Förderstelle </t>
    </r>
    <r>
      <rPr>
        <i/>
        <sz val="12"/>
        <rFont val="Tahoma"/>
        <family val="2"/>
      </rPr>
      <t>(AWS/ERP-Fonds, Bund, Gemeinde etc.
inkl. Angabe zur Förderungsart: Zuschuss, Finanzierung,…)</t>
    </r>
  </si>
  <si>
    <r>
      <t xml:space="preserve">Förderstelle </t>
    </r>
    <r>
      <rPr>
        <i/>
        <sz val="12"/>
        <rFont val="Tahoma"/>
        <family val="2"/>
      </rPr>
      <t>(Bund, Land, Gemeinde etc.)</t>
    </r>
  </si>
  <si>
    <t>rechtsgültige Fertigung FörderungswerberIn</t>
  </si>
  <si>
    <r>
      <t>SUMME</t>
    </r>
    <r>
      <rPr>
        <b/>
        <sz val="8"/>
        <rFont val="Tahoma"/>
        <family val="2"/>
      </rPr>
      <t xml:space="preserve"> </t>
    </r>
  </si>
  <si>
    <r>
      <t>Eingabe</t>
    </r>
    <r>
      <rPr>
        <i/>
        <sz val="10"/>
        <color rgb="FFFFFF99"/>
        <rFont val="Tahoma"/>
        <family val="2"/>
      </rPr>
      <t>(%)</t>
    </r>
  </si>
  <si>
    <t>Reihenfolge der (Original)belege muss dem Belegverzeichnis entsprechen!</t>
  </si>
  <si>
    <r>
      <t xml:space="preserve">Korrekturen Abrechnungsprüfung
</t>
    </r>
    <r>
      <rPr>
        <sz val="12"/>
        <rFont val="Tahoma"/>
        <family val="2"/>
      </rPr>
      <t>(nur durch SFG auszufüllen!)</t>
    </r>
  </si>
  <si>
    <r>
      <t xml:space="preserve">Korrekturen +/- </t>
    </r>
    <r>
      <rPr>
        <sz val="10"/>
        <rFont val="Tahoma"/>
        <family val="2"/>
      </rPr>
      <t>(netto in Euro)</t>
    </r>
  </si>
  <si>
    <r>
      <t xml:space="preserve">Fehlerkategorie
</t>
    </r>
    <r>
      <rPr>
        <sz val="10"/>
        <rFont val="Tahoma"/>
        <family val="2"/>
      </rPr>
      <t>"Festgestellte Fehler bei Abrechnung"</t>
    </r>
  </si>
  <si>
    <r>
      <t xml:space="preserve">förderf. Kosten nach Prüfung </t>
    </r>
    <r>
      <rPr>
        <sz val="10"/>
        <rFont val="Tahoma"/>
        <family val="2"/>
      </rPr>
      <t>(netto in Euro)</t>
    </r>
  </si>
  <si>
    <r>
      <t xml:space="preserve">lfd. Nr.
</t>
    </r>
    <r>
      <rPr>
        <sz val="8"/>
        <rFont val="Tahoma"/>
        <family val="2"/>
      </rPr>
      <t>die ein-gereichten Belege sind mit dieser laufenden Nummer zu kennzeichnen</t>
    </r>
  </si>
  <si>
    <r>
      <t xml:space="preserve">Kosten-position
</t>
    </r>
    <r>
      <rPr>
        <sz val="8"/>
        <rFont val="Tahoma"/>
        <family val="2"/>
      </rPr>
      <t>lt. Kosten-aufstellung 
z.B. K 1.1, 
K 1.2 etc.</t>
    </r>
  </si>
  <si>
    <r>
      <t xml:space="preserve">angeb. Skonto
</t>
    </r>
    <r>
      <rPr>
        <sz val="10"/>
        <rFont val="Tahoma"/>
        <family val="2"/>
      </rPr>
      <t xml:space="preserve">in %
</t>
    </r>
    <r>
      <rPr>
        <sz val="8"/>
        <rFont val="Tahoma"/>
        <family val="2"/>
      </rPr>
      <t>(optional auch Anmerkung)</t>
    </r>
  </si>
  <si>
    <r>
      <t xml:space="preserve">Lieferant/Firmenwortlaut
</t>
    </r>
    <r>
      <rPr>
        <sz val="10"/>
        <rFont val="Tahoma"/>
        <family val="2"/>
      </rPr>
      <t>(Eingabe einer eindeutig der entsprechenden Rechnung zuordenbaren Bezeichnung!)</t>
    </r>
  </si>
  <si>
    <t xml:space="preserve">Zahlungen 
</t>
  </si>
  <si>
    <r>
      <t xml:space="preserve">Rechnungen
</t>
    </r>
    <r>
      <rPr>
        <sz val="10"/>
        <rFont val="Tahoma"/>
        <family val="2"/>
      </rPr>
      <t>(Rabatte und angebotene Skonti sind prinzipiell auszunutzen, sonstige Abzüge (Gutschriften, Rücklässe) ggf. über Spalte "N" kennzeichnen!)</t>
    </r>
  </si>
  <si>
    <t>gültig ab:</t>
  </si>
  <si>
    <r>
      <t xml:space="preserve">Projektbezogene 
Personalausgaben 
</t>
    </r>
    <r>
      <rPr>
        <sz val="10"/>
        <rFont val="Tahoma"/>
        <family val="2"/>
      </rPr>
      <t>(vor Korrekturen)</t>
    </r>
  </si>
  <si>
    <r>
      <rPr>
        <b/>
        <sz val="12"/>
        <rFont val="Tahoma"/>
        <family val="2"/>
      </rPr>
      <t>Jede Zeile des Belegverzeichnisses</t>
    </r>
    <r>
      <rPr>
        <sz val="12"/>
        <rFont val="Tahoma"/>
        <family val="2"/>
      </rPr>
      <t xml:space="preserve"> ist einer Kostenposition/einem Arbeitspaket aus der SFG-Kostenaufstellung zuzuweisen!</t>
    </r>
  </si>
  <si>
    <r>
      <t xml:space="preserve">Pro angeführtem/r MitarbeiterIn sind </t>
    </r>
    <r>
      <rPr>
        <b/>
        <sz val="12"/>
        <rFont val="Tahoma"/>
        <family val="2"/>
      </rPr>
      <t>alle Spalten</t>
    </r>
    <r>
      <rPr>
        <sz val="12"/>
        <rFont val="Tahoma"/>
        <family val="2"/>
      </rPr>
      <t xml:space="preserve"> zu befüllen!</t>
    </r>
  </si>
  <si>
    <r>
      <t xml:space="preserve">Kosten-position
</t>
    </r>
    <r>
      <rPr>
        <sz val="8"/>
        <rFont val="Tahoma"/>
        <family val="2"/>
      </rPr>
      <t>lt. Kosten-aufstellung z.B. K 1.1, 
K 1.2 etc.
Ggf. auch AP Arbeitspaket</t>
    </r>
  </si>
  <si>
    <r>
      <t xml:space="preserve">Enddatum Tätigkeit/ Ende Gültigkeit des Stundensatzes
</t>
    </r>
    <r>
      <rPr>
        <sz val="8"/>
        <rFont val="Tahoma"/>
        <family val="2"/>
      </rPr>
      <t>(muss entsprechend</t>
    </r>
    <r>
      <rPr>
        <b/>
        <sz val="8"/>
        <rFont val="Tahoma"/>
        <family val="2"/>
      </rPr>
      <t xml:space="preserve"> belegt</t>
    </r>
    <r>
      <rPr>
        <sz val="8"/>
        <rFont val="Tahoma"/>
        <family val="2"/>
      </rPr>
      <t xml:space="preserve"> werden!)
Format: TT.MM.JJJJ!</t>
    </r>
  </si>
  <si>
    <r>
      <t>Beginndatum Projekttätigkeit =&gt; Beginn Gültigkeit des Stundensatzes</t>
    </r>
    <r>
      <rPr>
        <sz val="10"/>
        <rFont val="Tahoma"/>
        <family val="2"/>
      </rPr>
      <t xml:space="preserve">
</t>
    </r>
    <r>
      <rPr>
        <sz val="8"/>
        <rFont val="Tahoma"/>
        <family val="2"/>
      </rPr>
      <t xml:space="preserve">(muss entsprechend </t>
    </r>
    <r>
      <rPr>
        <b/>
        <sz val="8"/>
        <rFont val="Tahoma"/>
        <family val="2"/>
      </rPr>
      <t>belegt</t>
    </r>
    <r>
      <rPr>
        <sz val="8"/>
        <rFont val="Tahoma"/>
        <family val="2"/>
      </rPr>
      <t xml:space="preserve"> werden!)
Format: TT.MM.JJJJ!</t>
    </r>
  </si>
  <si>
    <t>Projektrelevante, tatsächliche Leistungsstunden</t>
  </si>
  <si>
    <r>
      <rPr>
        <sz val="10"/>
        <rFont val="Tahoma"/>
        <family val="2"/>
      </rPr>
      <t xml:space="preserve">(Übertrag aus </t>
    </r>
    <r>
      <rPr>
        <b/>
        <sz val="10"/>
        <rFont val="Tahoma"/>
        <family val="2"/>
      </rPr>
      <t>Stunden-aufzeichnung je MitarbeiterIn</t>
    </r>
    <r>
      <rPr>
        <sz val="10"/>
        <rFont val="Tahoma"/>
        <family val="2"/>
      </rPr>
      <t>)</t>
    </r>
  </si>
  <si>
    <t>Steuerung Formatierung für Titelleite (C/D/G/I/J)</t>
  </si>
  <si>
    <t>Zuviele Stunden im Zeitraum</t>
  </si>
  <si>
    <t>Sprung im Std.-Satz</t>
  </si>
  <si>
    <t>Verwendeter Wert 
für weitere Berechnungen</t>
  </si>
  <si>
    <t>Anerkannte Projekt-stunden</t>
  </si>
  <si>
    <t>Anerkannter Stundensatz</t>
  </si>
  <si>
    <t>Anerkannter Stundensatz inkl. GKZ</t>
  </si>
  <si>
    <t>Aussagekräftige Beschreibung
zur Projekttätigkeit bzw. 
der erbrachten Leistung</t>
  </si>
  <si>
    <r>
      <t xml:space="preserve">Lfd. Nr.
</t>
    </r>
    <r>
      <rPr>
        <sz val="8"/>
        <rFont val="Tahoma"/>
        <family val="2"/>
      </rPr>
      <t>ggf. erforderliche Begleit-dokumente sind mit dieser laufenden Nummer zu kennzeichnen</t>
    </r>
  </si>
  <si>
    <t>005/06.2019</t>
  </si>
  <si>
    <t>Gemeinkostenzuschlag</t>
  </si>
  <si>
    <t>Firmenbuchnummer...:</t>
  </si>
  <si>
    <t>Mindestzeichenanzahl Lieferant</t>
  </si>
  <si>
    <t>Gemeinkostenzuschlag durch SFG genehmigt (Ja/Nein):</t>
  </si>
  <si>
    <t>errechneter Förderungszeitraum in Monaten (grob gerundet!)</t>
  </si>
  <si>
    <t>Durchführungszeitraum (F&amp;E-Infrastruktur-Nutzung) von:</t>
  </si>
  <si>
    <t>Jeder Eintrag muss nachvollziehbar belegt werden können!!</t>
  </si>
  <si>
    <t>lfd. Nr.</t>
  </si>
  <si>
    <t>Kosten-position (z.B. K1…)</t>
  </si>
  <si>
    <t>verwendeter Wert 
für weitere Berechnung</t>
  </si>
  <si>
    <t>Zuzüglich Zuschlag für Gemein-kosten?</t>
  </si>
  <si>
    <t>Eingabe (%)</t>
  </si>
  <si>
    <t>Spalte "C"</t>
  </si>
  <si>
    <t>max. Stunden im Kalenderjahr</t>
  </si>
  <si>
    <t>Überhöhungsfaktor für Nutzung im Projekt</t>
  </si>
  <si>
    <t>somit umgerechnet auf Projektstunden (24h/Tag, 30 Tage/Monat)</t>
  </si>
  <si>
    <t>Jährliche Abschreibung (AfA) bereinigt</t>
  </si>
  <si>
    <t>Letztmögliches Projektende</t>
  </si>
  <si>
    <t>Max. Stunden pro Woche</t>
  </si>
  <si>
    <t>Durchführungszeitraum   von:</t>
  </si>
  <si>
    <t>Eintrittsdatum DienstnehmerIn:</t>
  </si>
  <si>
    <t>Stundenteiler Standard</t>
  </si>
  <si>
    <t>Stundenteiler All-In</t>
  </si>
  <si>
    <t>Stundensatzberechnung je MitarbeiterIn auf Basis Standardeinheitskosten (SEK)</t>
  </si>
  <si>
    <t>Höchstbemessungsgrundlage 2016</t>
  </si>
  <si>
    <t>% LNK ohne Deckelung</t>
  </si>
  <si>
    <t>% LNK mit Höchst-BMG</t>
  </si>
  <si>
    <t>Gruppe:</t>
  </si>
  <si>
    <t>Überstundenpauschale:</t>
  </si>
  <si>
    <t>Beschäftigungsausmaß:</t>
  </si>
  <si>
    <t>SV-Tage laut JLK:</t>
  </si>
  <si>
    <t>Errechnete Höchst-BMG!</t>
  </si>
  <si>
    <t>Grundsätzlicher Stundenteiler:</t>
  </si>
  <si>
    <t>Anerkannte Höchst-BGL:</t>
  </si>
  <si>
    <t>Maximale Stunden pro Monat</t>
  </si>
  <si>
    <t>Prinzipiell förderbare Lohn-/ Gehaltskosten</t>
  </si>
  <si>
    <t>Prinzipiell förderbare LNK</t>
  </si>
  <si>
    <t>anerkannte Projekt-stunden</t>
  </si>
  <si>
    <t xml:space="preserve">Förderbare Lohn-/Gehaltskosten lt. JLK Projektstartjahr/Eintrittsjahr </t>
  </si>
  <si>
    <t>Im DURCHFÜHRUNGSZEITRAUM geleistete bzw. in geförderten Projekten abgerechnete Stunden</t>
  </si>
  <si>
    <t>Lohn/
Gehalt</t>
  </si>
  <si>
    <t>prinzipiell anrechenbar</t>
  </si>
  <si>
    <t xml:space="preserve">Gesamt  </t>
  </si>
  <si>
    <t>Im aktuellen Projekt abgerechnet</t>
  </si>
  <si>
    <t>Bezüge gem. §68</t>
  </si>
  <si>
    <t>In anderen geförderten Projekten abgerechnet</t>
  </si>
  <si>
    <t>" Projekt 1…"</t>
  </si>
  <si>
    <t>" Projekt 2…"</t>
  </si>
  <si>
    <t>Kollektivv.-Zahlung</t>
  </si>
  <si>
    <t>" Projekt 3…"</t>
  </si>
  <si>
    <t>Zulagen</t>
  </si>
  <si>
    <t>SV-Tage lt. Jahreslohnkonto:</t>
  </si>
  <si>
    <t>(zur Aliquotierung Stundenteiler bei unterj. Ein-/Austritt)</t>
  </si>
  <si>
    <t>Diäten sonstige</t>
  </si>
  <si>
    <t>Geförderte Gesamtstunden</t>
  </si>
  <si>
    <t>Sachbezüge</t>
  </si>
  <si>
    <t>Summe förderbare Lohn-/Gehaltskosten:</t>
  </si>
  <si>
    <t>Sonstiges</t>
  </si>
  <si>
    <t>Summe förderbare Lohnnebenkosten:</t>
  </si>
  <si>
    <t>Anerkannter Stundenteiler (auf Jahressicht):</t>
  </si>
  <si>
    <t>Förderb. LK/GK</t>
  </si>
  <si>
    <t>Stundenteiler</t>
  </si>
  <si>
    <t>* Der so ermittelte Stundensatz ist im Reiter 'Personalkosten (Übersicht)' zu verwenden!</t>
  </si>
  <si>
    <t>Stundenaufzeichnung/Tätigkeitsbeschreibung je MitarbeiterIn</t>
  </si>
  <si>
    <t>MitarbeiterIn (Vor- und Zuname):</t>
  </si>
  <si>
    <t>Mindestzeichenanzahl Tätigkeitsbeschreibung</t>
  </si>
  <si>
    <t>Erbringung von Leistungsstunden ab:</t>
  </si>
  <si>
    <t>Spalte "D"</t>
  </si>
  <si>
    <t>Spalte "H"</t>
  </si>
  <si>
    <t>Summe Anwesenheits-stunden</t>
  </si>
  <si>
    <t>Projekt-relevante, tatsächliche Leistungs-stunden</t>
  </si>
  <si>
    <t>Prinzipiell förderbare Projekt-stunden</t>
  </si>
  <si>
    <t>Summe:</t>
  </si>
  <si>
    <t>(Summe förderbare Projekt-stunden für MitarbeiterIn)</t>
  </si>
  <si>
    <t>* Die Summe der Projektstunden (ggf. gefiltertet nach Kostenposition, Arbeitspaket, ...) ist in den Reiter "Personalkosten (Übersicht)" zu übertragen!!</t>
  </si>
  <si>
    <t>***ACHTUNG: Notwendige Dummyzelle, nicht beschreiben!!***</t>
  </si>
  <si>
    <t>Unterschrift MitarbeiterIn</t>
  </si>
  <si>
    <r>
      <t xml:space="preserve">Belegart </t>
    </r>
    <r>
      <rPr>
        <sz val="10"/>
        <rFont val="Tahoma"/>
        <family val="2"/>
      </rPr>
      <t xml:space="preserve">(Original-Rg., Rg.-Duplikat, Kopie etc.)
</t>
    </r>
    <r>
      <rPr>
        <sz val="8"/>
        <rFont val="Tahoma"/>
        <family val="2"/>
      </rPr>
      <t xml:space="preserve">("Elektr. Rg." ist </t>
    </r>
    <r>
      <rPr>
        <b/>
        <sz val="8"/>
        <rFont val="Tahoma"/>
        <family val="2"/>
      </rPr>
      <t>unterschiedlich</t>
    </r>
    <r>
      <rPr>
        <sz val="8"/>
        <rFont val="Tahoma"/>
        <family val="2"/>
      </rPr>
      <t xml:space="preserve"> zu "PDF/Mail"!)</t>
    </r>
  </si>
  <si>
    <t>* Rechtsgeschäfte aus Naheverhältnissen gemäß deren Definition aus dem 
   Förderungsvertrag sind in den entsprechenden Spalten der einzelnen 
   Belegverzeichnisse zu kennzeichnen ("Ja"/"Nein")!</t>
  </si>
  <si>
    <r>
      <t xml:space="preserve">Pauschalstundensatz f. Unternehmerlohn?
</t>
    </r>
    <r>
      <rPr>
        <b/>
        <sz val="8"/>
        <rFont val="Tahoma"/>
        <family val="2"/>
      </rPr>
      <t>(max. 860h p.P./Jahr)</t>
    </r>
  </si>
  <si>
    <t>Übertrag Werte aus Berechnungsblatt</t>
  </si>
  <si>
    <t>Pauschaler Unternehmerlohn</t>
  </si>
  <si>
    <t>Grenzwert Stunden GF/UL</t>
  </si>
  <si>
    <t>Rechenwert max. Stunden/Tag</t>
  </si>
  <si>
    <t>Grenzwert Kosten/Mitarbeiter</t>
  </si>
  <si>
    <t>Mindestanzahl Zeichen</t>
  </si>
  <si>
    <t>Grenzwert Stunden/Mitarbeiter</t>
  </si>
  <si>
    <t>Grenzwert Stundensatz/Mitarbeiter</t>
  </si>
  <si>
    <t>Verwendeter Wert 
für weitere Berechnung</t>
  </si>
  <si>
    <t>Basis für projekt-relevante 
Kosten</t>
  </si>
  <si>
    <r>
      <t xml:space="preserve">(= </t>
    </r>
    <r>
      <rPr>
        <b/>
        <sz val="9"/>
        <rFont val="Tahoma"/>
        <family val="2"/>
      </rPr>
      <t>Nettozahlungs-betrag</t>
    </r>
    <r>
      <rPr>
        <sz val="9"/>
        <rFont val="Tahoma"/>
        <family val="2"/>
      </rPr>
      <t xml:space="preserve"> abzgl. angebot. Skonti, Bankspesen etc.)</t>
    </r>
  </si>
  <si>
    <t>09_FO_53_Belegverzeichnis_EFRE_2014-2020_F&amp;E_Projekte</t>
  </si>
  <si>
    <t>Höchstbemessungsgrundlage 2017</t>
  </si>
  <si>
    <t>Höchstbemessungsgrundlage 2018</t>
  </si>
  <si>
    <t>Höchstbemessungsgrundlage 2019</t>
  </si>
  <si>
    <t>Testfaktor für Beginn Aufzeichnungen!</t>
  </si>
  <si>
    <r>
      <t xml:space="preserve">Beschäftigungsausmaß </t>
    </r>
    <r>
      <rPr>
        <sz val="12"/>
        <color theme="1"/>
        <rFont val="Tahoma"/>
        <family val="2"/>
      </rPr>
      <t>(Stunden pro Woche)</t>
    </r>
    <r>
      <rPr>
        <b/>
        <sz val="12"/>
        <color theme="1"/>
        <rFont val="Tahoma"/>
        <family val="2"/>
      </rPr>
      <t>:</t>
    </r>
  </si>
  <si>
    <r>
      <t xml:space="preserve">Korrekturen zu abgerechn. Projekt-Std.
</t>
    </r>
    <r>
      <rPr>
        <sz val="10"/>
        <rFont val="Tahoma"/>
        <family val="2"/>
      </rPr>
      <t>(aktuelles Proj.)</t>
    </r>
  </si>
  <si>
    <r>
      <t>Stundensatz*</t>
    </r>
    <r>
      <rPr>
        <sz val="12"/>
        <color theme="1"/>
        <rFont val="Tahoma"/>
        <family val="2"/>
      </rPr>
      <t xml:space="preserve"> =   </t>
    </r>
  </si>
  <si>
    <r>
      <t xml:space="preserve">Datum
</t>
    </r>
    <r>
      <rPr>
        <sz val="10"/>
        <rFont val="Tahoma"/>
        <family val="2"/>
      </rPr>
      <t>(TT.MM.JJJJ)</t>
    </r>
  </si>
  <si>
    <r>
      <t>Arbeits-beginn</t>
    </r>
    <r>
      <rPr>
        <sz val="10"/>
        <rFont val="Tahoma"/>
        <family val="2"/>
      </rPr>
      <t xml:space="preserve"> (Kommt)</t>
    </r>
  </si>
  <si>
    <r>
      <t>Arbeits-ende</t>
    </r>
    <r>
      <rPr>
        <sz val="10"/>
        <rFont val="Tahoma"/>
        <family val="2"/>
      </rPr>
      <t xml:space="preserve"> (Geht)</t>
    </r>
  </si>
  <si>
    <r>
      <t xml:space="preserve">Pause 
</t>
    </r>
    <r>
      <rPr>
        <sz val="10"/>
        <rFont val="Tahoma"/>
        <family val="2"/>
      </rPr>
      <t>(in X,YY Stunden zu erfassen)</t>
    </r>
  </si>
  <si>
    <t>GF (ja/nein):</t>
  </si>
  <si>
    <t>Stichtag für max. Stunden über 10,00!</t>
  </si>
  <si>
    <t>max. h/Tag</t>
  </si>
  <si>
    <t>Mindestdatum für Plausi-Checks</t>
  </si>
  <si>
    <t>Maximaldatum für Plausi-Checks</t>
  </si>
  <si>
    <t>Grunds. förderbare Projektstunden pro Tag</t>
  </si>
  <si>
    <t>Basis für Kürzungen Projektstunden pro Tag</t>
  </si>
  <si>
    <t>Max. Arbeitsstunden/Tag laut AZG NEU</t>
  </si>
  <si>
    <t>Grunds. förderbare Projektstg. GF pro Tag</t>
  </si>
  <si>
    <t>Kombi 1</t>
  </si>
  <si>
    <t>Kombi 2</t>
  </si>
  <si>
    <t>M&gt;L</t>
  </si>
  <si>
    <t>U&gt;L</t>
  </si>
  <si>
    <t>X&gt;U</t>
  </si>
  <si>
    <t>X&gt;M</t>
  </si>
  <si>
    <t>Projekt-relevante 
Nettokosten</t>
  </si>
  <si>
    <r>
      <t>Korrekturen +/-</t>
    </r>
    <r>
      <rPr>
        <sz val="10"/>
        <rFont val="Tahoma"/>
        <family val="2"/>
      </rPr>
      <t xml:space="preserve">
(darf sich immer nur auf </t>
    </r>
    <r>
      <rPr>
        <b/>
        <sz val="10"/>
        <rFont val="Tahoma"/>
        <family val="2"/>
      </rPr>
      <t xml:space="preserve">Basis </t>
    </r>
    <r>
      <rPr>
        <sz val="10"/>
        <rFont val="Tahoma"/>
        <family val="2"/>
      </rPr>
      <t>("</t>
    </r>
    <r>
      <rPr>
        <b/>
        <sz val="10"/>
        <rFont val="Tahoma"/>
        <family val="2"/>
      </rPr>
      <t>X</t>
    </r>
    <r>
      <rPr>
        <sz val="10"/>
        <rFont val="Tahoma"/>
        <family val="2"/>
      </rPr>
      <t>") beziehen!)</t>
    </r>
  </si>
  <si>
    <r>
      <t xml:space="preserve">Anschaffungs-kosten </t>
    </r>
    <r>
      <rPr>
        <sz val="10"/>
        <rFont val="Tahoma"/>
        <family val="2"/>
      </rPr>
      <t>(netto)</t>
    </r>
  </si>
  <si>
    <r>
      <t xml:space="preserve">Anteilige Projekt-nutzung </t>
    </r>
    <r>
      <rPr>
        <sz val="10"/>
        <rFont val="Tahoma"/>
        <family val="2"/>
      </rPr>
      <t>(in %)</t>
    </r>
  </si>
  <si>
    <r>
      <t xml:space="preserve">förderb. Kosten nach Prüfung </t>
    </r>
    <r>
      <rPr>
        <sz val="10"/>
        <rFont val="Tahoma"/>
        <family val="2"/>
      </rPr>
      <t>(netto in Euro)</t>
    </r>
  </si>
  <si>
    <r>
      <t xml:space="preserve">förderb. Kosten inkl. GKZ 
</t>
    </r>
    <r>
      <rPr>
        <sz val="10"/>
        <rFont val="Tahoma"/>
        <family val="2"/>
      </rPr>
      <t>(netto in Euro)</t>
    </r>
  </si>
  <si>
    <r>
      <t xml:space="preserve">Nutzung im Durchführungs-zeitraum 
</t>
    </r>
    <r>
      <rPr>
        <sz val="10"/>
        <rFont val="Tahoma"/>
        <family val="2"/>
      </rPr>
      <t>(in Monaten)</t>
    </r>
  </si>
  <si>
    <t>Farbeschema der bedingten Formatierungen im Belegverzeichnis:</t>
  </si>
  <si>
    <t>Zellfarbe:</t>
  </si>
  <si>
    <t>bedeutet:</t>
  </si>
  <si>
    <t>Fehlender (Text)eintrag durch den/die BenutzerIn  - i.d.R. veränderbar!</t>
  </si>
  <si>
    <t>In dieser Form unzureichender (Text)eintrag durch den/die BenutzerIn  - i.d.R. nicht veränderbar!</t>
  </si>
  <si>
    <t>Optionaler (Text)eintrag durch den/die BenutzerIn  - i.d.R. veränderbar!</t>
  </si>
  <si>
    <t>In dieser Form unzulässiger (Text)eintrag durch den/die BenutzerIn  - i.d.R. veränderbar!</t>
  </si>
  <si>
    <t>Aufgrund der (Text)einträge durch den/die BenutzerIn spezielle Prüfung durch SFG erforderlich!</t>
  </si>
  <si>
    <t>Durchführungszeitraum (Datum für Bestellungen, Lieferungen, Leistungen, Rechnungen, Zahlungen) von:</t>
  </si>
  <si>
    <r>
      <t xml:space="preserve">Bestelldatum
</t>
    </r>
    <r>
      <rPr>
        <sz val="10"/>
        <rFont val="Tahoma"/>
        <family val="2"/>
      </rPr>
      <t xml:space="preserve">bzw. Datum der verbindlichen Auftragserteilung
</t>
    </r>
    <r>
      <rPr>
        <sz val="8"/>
        <rFont val="Tahoma"/>
        <family val="2"/>
      </rPr>
      <t xml:space="preserve"> </t>
    </r>
    <r>
      <rPr>
        <sz val="10"/>
        <rFont val="Tahoma"/>
        <family val="2"/>
      </rPr>
      <t xml:space="preserve">
</t>
    </r>
    <r>
      <rPr>
        <sz val="8"/>
        <rFont val="Tahoma"/>
        <family val="2"/>
      </rPr>
      <t>Format: TT.MM.JJJJ!</t>
    </r>
  </si>
  <si>
    <r>
      <t xml:space="preserve">Leistungszeitraum 
</t>
    </r>
    <r>
      <rPr>
        <b/>
        <sz val="8"/>
        <rFont val="Tahoma"/>
        <family val="2"/>
      </rPr>
      <t xml:space="preserve">= </t>
    </r>
    <r>
      <rPr>
        <sz val="8"/>
        <rFont val="Tahoma"/>
        <family val="2"/>
      </rPr>
      <t xml:space="preserve">Tag bzw. Zeitraum der Lieferung oder sonstigen Leistung 
</t>
    </r>
    <r>
      <rPr>
        <u/>
        <sz val="8"/>
        <rFont val="Tahoma"/>
        <family val="2"/>
      </rPr>
      <t>laut Rechnung</t>
    </r>
    <r>
      <rPr>
        <sz val="8"/>
        <rFont val="Tahoma"/>
        <family val="2"/>
      </rPr>
      <t xml:space="preserve"> oder </t>
    </r>
    <r>
      <rPr>
        <u/>
        <sz val="8"/>
        <rFont val="Tahoma"/>
        <family val="2"/>
      </rPr>
      <t>Lieferschein</t>
    </r>
    <r>
      <rPr>
        <sz val="8"/>
        <rFont val="Tahoma"/>
        <family val="2"/>
      </rPr>
      <t xml:space="preserve">
</t>
    </r>
    <r>
      <rPr>
        <sz val="8"/>
        <rFont val="Tahoma"/>
        <family val="2"/>
      </rPr>
      <t>Beginn/Ende jeweils im Format: TT.MM.JJJJ!</t>
    </r>
  </si>
  <si>
    <r>
      <t xml:space="preserve">Rechnungs- 
Nummer
</t>
    </r>
    <r>
      <rPr>
        <sz val="8"/>
        <rFont val="Tahoma"/>
        <family val="2"/>
      </rPr>
      <t>(laut Beleg des Lieferanten)</t>
    </r>
  </si>
  <si>
    <r>
      <t xml:space="preserve">Interne Belegnummer
</t>
    </r>
    <r>
      <rPr>
        <sz val="8"/>
        <rFont val="Tahoma"/>
        <family val="2"/>
      </rPr>
      <t>(optionaler Eintrag)</t>
    </r>
  </si>
  <si>
    <r>
      <t xml:space="preserve">Rechnungs-
Datum
</t>
    </r>
    <r>
      <rPr>
        <sz val="8"/>
        <rFont val="Tahoma"/>
        <family val="2"/>
      </rPr>
      <t>Format:</t>
    </r>
    <r>
      <rPr>
        <sz val="10"/>
        <rFont val="Tahoma"/>
        <family val="2"/>
      </rPr>
      <t xml:space="preserve">
</t>
    </r>
    <r>
      <rPr>
        <sz val="8"/>
        <rFont val="Tahoma"/>
        <family val="2"/>
      </rPr>
      <t>TT.MM.JJJJ!</t>
    </r>
  </si>
  <si>
    <r>
      <t xml:space="preserve">Betrag </t>
    </r>
    <r>
      <rPr>
        <sz val="10"/>
        <rFont val="Tahoma"/>
        <family val="2"/>
      </rPr>
      <t>(brutto)
in Euro</t>
    </r>
    <r>
      <rPr>
        <sz val="8"/>
        <rFont val="Tahoma"/>
        <family val="2"/>
      </rPr>
      <t xml:space="preserve">
</t>
    </r>
  </si>
  <si>
    <r>
      <t xml:space="preserve">Betrag </t>
    </r>
    <r>
      <rPr>
        <sz val="10"/>
        <rFont val="Tahoma"/>
        <family val="2"/>
      </rPr>
      <t>(netto)
in Euro</t>
    </r>
    <r>
      <rPr>
        <sz val="8"/>
        <rFont val="Tahoma"/>
        <family val="2"/>
      </rPr>
      <t xml:space="preserve">
</t>
    </r>
  </si>
  <si>
    <r>
      <t xml:space="preserve">Belegnummer
</t>
    </r>
    <r>
      <rPr>
        <sz val="8"/>
        <rFont val="Tahoma"/>
        <family val="2"/>
      </rPr>
      <t xml:space="preserve">
(Identifikation Zahlungsnachweis)</t>
    </r>
  </si>
  <si>
    <r>
      <t xml:space="preserve">Valuta-
Datum
</t>
    </r>
    <r>
      <rPr>
        <sz val="8"/>
        <rFont val="Tahoma"/>
        <family val="2"/>
      </rPr>
      <t>Format:</t>
    </r>
    <r>
      <rPr>
        <sz val="10"/>
        <rFont val="Tahoma"/>
        <family val="2"/>
      </rPr>
      <t xml:space="preserve">
</t>
    </r>
    <r>
      <rPr>
        <sz val="8"/>
        <rFont val="Tahoma"/>
        <family val="2"/>
      </rPr>
      <t>TT.MM.JJJJ!
(gemäß Beleg)</t>
    </r>
  </si>
  <si>
    <r>
      <t xml:space="preserve">Betrag </t>
    </r>
    <r>
      <rPr>
        <sz val="10"/>
        <rFont val="Tahoma"/>
        <family val="2"/>
      </rPr>
      <t>(brutto)
in Euro</t>
    </r>
  </si>
  <si>
    <r>
      <t xml:space="preserve">
(=</t>
    </r>
    <r>
      <rPr>
        <b/>
        <sz val="9"/>
        <rFont val="Tahoma"/>
        <family val="2"/>
      </rPr>
      <t>nachgewiesene Kosten</t>
    </r>
    <r>
      <rPr>
        <sz val="9"/>
        <rFont val="Tahoma"/>
        <family val="2"/>
      </rPr>
      <t xml:space="preserve"> für die Kostenaufstellung)</t>
    </r>
  </si>
  <si>
    <r>
      <t xml:space="preserve">Betrag </t>
    </r>
    <r>
      <rPr>
        <sz val="10"/>
        <rFont val="Tahoma"/>
        <family val="2"/>
      </rPr>
      <t>(netto)
in Euro</t>
    </r>
  </si>
  <si>
    <r>
      <t xml:space="preserve">förderf. Kosten inkl. GKZ 
</t>
    </r>
    <r>
      <rPr>
        <sz val="10"/>
        <rFont val="Tahoma"/>
        <family val="2"/>
      </rPr>
      <t>(netto in Euro)</t>
    </r>
  </si>
  <si>
    <t xml:space="preserve"> Durchführungszeitraum (Erbringung förderf. Leistungen) von:</t>
  </si>
  <si>
    <t>(J/N)</t>
  </si>
  <si>
    <t>GKZ</t>
  </si>
  <si>
    <t>Steuerung Kundenangabe</t>
  </si>
  <si>
    <t>Prinzipiell förderfähige Anschaffungs-kosten</t>
  </si>
  <si>
    <t>Prinzipiell anzuwendende Nutzungsdauer</t>
  </si>
  <si>
    <t>anerkannte Nutzung im Durchführungs-zeitraum</t>
  </si>
  <si>
    <t>Prinzipiell förderfähige Projektnutzung</t>
  </si>
  <si>
    <t>(Eintrag in absoluten Werten und nur sofern abweichend vom Nachweis!)</t>
  </si>
  <si>
    <r>
      <t xml:space="preserve">Korrekturen +/- </t>
    </r>
    <r>
      <rPr>
        <sz val="10"/>
        <rFont val="Tahoma"/>
        <family val="2"/>
      </rPr>
      <t xml:space="preserve">(Abweichung bezogen auf </t>
    </r>
    <r>
      <rPr>
        <b/>
        <sz val="10"/>
        <rFont val="Tahoma"/>
        <family val="2"/>
      </rPr>
      <t>Basis</t>
    </r>
    <r>
      <rPr>
        <sz val="10"/>
        <rFont val="Tahoma"/>
        <family val="2"/>
      </rPr>
      <t xml:space="preserve"> ("</t>
    </r>
    <r>
      <rPr>
        <b/>
        <sz val="10"/>
        <rFont val="Tahoma"/>
        <family val="2"/>
      </rPr>
      <t>H</t>
    </r>
    <r>
      <rPr>
        <sz val="10"/>
        <rFont val="Tahoma"/>
        <family val="2"/>
      </rPr>
      <t>")!)</t>
    </r>
  </si>
  <si>
    <r>
      <t xml:space="preserve">Nutzungsdauer gesamt pro Wirtschaftsjahr
</t>
    </r>
    <r>
      <rPr>
        <sz val="10"/>
        <rFont val="Tahoma"/>
        <family val="2"/>
      </rPr>
      <t>(in Stunden)</t>
    </r>
  </si>
  <si>
    <r>
      <t xml:space="preserve">Maschinen-stundensatz </t>
    </r>
    <r>
      <rPr>
        <sz val="10"/>
        <rFont val="Tahoma"/>
        <family val="2"/>
      </rPr>
      <t>(errechnet)</t>
    </r>
  </si>
  <si>
    <r>
      <t xml:space="preserve">Nutzungsdauer im Durchfrngs.-zeitraum 
</t>
    </r>
    <r>
      <rPr>
        <sz val="10"/>
        <rFont val="Tahoma"/>
        <family val="2"/>
      </rPr>
      <t>(in Stunden)</t>
    </r>
  </si>
  <si>
    <t>Prinzipiell förderfähige Abschreibung (AfA)</t>
  </si>
  <si>
    <t>(Eintrag absoluter Werten sofern abw. vom Nachweis!)</t>
  </si>
  <si>
    <t>Prinzipiell anzuwendende Nutzungsdauer im Wirtschaftsjahr</t>
  </si>
  <si>
    <t>3</t>
  </si>
  <si>
    <t>Meldeschwelle für Stundensatz</t>
  </si>
  <si>
    <t>Personalkosten prinzipiell genehmigt (Ja/Nein):</t>
  </si>
  <si>
    <r>
      <t>Nutzungsdauer gesamt</t>
    </r>
    <r>
      <rPr>
        <sz val="10"/>
        <rFont val="Tahoma"/>
        <family val="2"/>
      </rPr>
      <t xml:space="preserve"> 
(in Monaten)</t>
    </r>
  </si>
  <si>
    <t>Gesamtkosten</t>
  </si>
  <si>
    <t>Die Stundensatzberechnung hat abhängig vom Beschäftigungsverhältnis des/der Mitarbeiters/in in einem separaten Beiblatt (nach SEK- bzw. IST-Kosten-Methode) zu erfolgen!!</t>
  </si>
  <si>
    <t>Kosten-position/ Arbeitspaket (z.B. K 1…)</t>
  </si>
  <si>
    <t>plo4</t>
  </si>
  <si>
    <t>rechtsgültige Fertigung (Stempel, Datum, Unterschrift)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</si>
</sst>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_-&quot;€&quot;\ * #,##0_-;\-&quot;€&quot;\ * #,##0_-;_-&quot;€&quot;\ * &quot;-&quot;_-;_-@_-"/>
    <numFmt numFmtId="167" formatCode="_-&quot;€&quot;\ * #,##0.00_-;\-&quot;€&quot;\ * #,##0.00_-;_-&quot;€&quot;\ * &quot;-&quot;??_-;_-@_-"/>
    <numFmt numFmtId="168" formatCode="_-&quot;öS&quot;\ * #,##0.00_-;\-&quot;öS&quot;\ * #,##0.00_-;_-&quot;öS&quot;\ * &quot;-&quot;??_-;_-@_-"/>
    <numFmt numFmtId="169" formatCode="dd/mm/yy"/>
    <numFmt numFmtId="170" formatCode="#,##0.00;#,##0.00;#,##0.00_-;_-@_-"/>
    <numFmt numFmtId="171" formatCode="#,##0.00;#,##0.00;#,##0.00_-;"/>
    <numFmt numFmtId="172" formatCode="_-&quot;EUR&quot;\ * #,##0.00_-;\-&quot;EUR&quot;\ * #,##0.00_-;_-&quot;EUR&quot;\ * &quot;-&quot;??_-;_-@_-"/>
    <numFmt numFmtId="173" formatCode="d/m/yy"/>
    <numFmt numFmtId="174" formatCode="_-* #,##0_-;\-* #,##0_-;_-* &quot;-&quot;??_-;_-@_-"/>
    <numFmt numFmtId="175" formatCode=";;;@"/>
    <numFmt numFmtId="176" formatCode="&quot;€&quot;\ #,##0.00"/>
    <numFmt numFmtId="177" formatCode="#,##0.00\ &quot;h&quot;\ ;#,##0.00\ \-&quot;h&quot;\ "/>
    <numFmt numFmtId="178" formatCode="#,##0.00&quot;    &quot;;\-#,##0.00&quot;    &quot;;&quot; -&quot;#&quot;    &quot;;@\ "/>
    <numFmt numFmtId="179" formatCode="#,##0\ "/>
    <numFmt numFmtId="180" formatCode="0.00000"/>
    <numFmt numFmtId="181" formatCode="\ #,##0.00\ &quot;h&quot;\ "/>
    <numFmt numFmtId="182" formatCode="hh:mm;@"/>
    <numFmt numFmtId="183" formatCode="#,##0.00\ _€"/>
    <numFmt numFmtId="184" formatCode="#,##0.00_ ;\-#,##0.00\ "/>
    <numFmt numFmtId="185" formatCode="_-* #,##0.00000_-;\-* #,##0.00000_-;_-* &quot;-&quot;??_-;_-@_-"/>
  </numFmts>
  <fonts count="84" x14ac:knownFonts="1">
    <font>
      <sz val="10"/>
      <name val="Arial"/>
      <family val="2"/>
    </font>
    <font>
      <sz val="10"/>
      <color theme="1"/>
      <name val="Arial"/>
      <family val="2"/>
    </font>
    <font>
      <sz val="11"/>
      <color theme="1"/>
      <name val="Calibri"/>
      <family val="2"/>
      <scheme val="minor"/>
    </font>
    <font>
      <b/>
      <sz val="10"/>
      <name val="Arial"/>
      <family val="2"/>
    </font>
    <font>
      <b/>
      <sz val="8"/>
      <name val="Tahoma"/>
      <family val="2"/>
    </font>
    <font>
      <b/>
      <sz val="12"/>
      <name val="Arial"/>
      <family val="2"/>
    </font>
    <font>
      <sz val="8"/>
      <name val="Arial"/>
      <family val="2"/>
    </font>
    <font>
      <sz val="13"/>
      <name val="Arial"/>
      <family val="2"/>
    </font>
    <font>
      <sz val="12"/>
      <name val="Arial"/>
      <family val="2"/>
    </font>
    <font>
      <sz val="10"/>
      <name val="MS Sans Serif"/>
      <family val="2"/>
    </font>
    <font>
      <sz val="9"/>
      <name val="Tahoma"/>
      <family val="2"/>
    </font>
    <font>
      <b/>
      <u/>
      <sz val="16"/>
      <name val="Arial"/>
      <family val="2"/>
    </font>
    <font>
      <b/>
      <sz val="10"/>
      <name val="Arial SFG"/>
      <family val="2"/>
    </font>
    <font>
      <sz val="10"/>
      <name val="Arial SFG"/>
      <family val="2"/>
    </font>
    <font>
      <b/>
      <i/>
      <sz val="8"/>
      <name val="Arial"/>
      <family val="2"/>
    </font>
    <font>
      <b/>
      <u/>
      <sz val="10"/>
      <name val="Arial SFG"/>
      <family val="2"/>
    </font>
    <font>
      <sz val="10"/>
      <color rgb="FF000000"/>
      <name val="Arial"/>
      <family val="2"/>
    </font>
    <font>
      <b/>
      <u/>
      <sz val="16"/>
      <name val="Tahoma"/>
      <family val="2"/>
    </font>
    <font>
      <sz val="12"/>
      <name val="Tahoma"/>
      <family val="2"/>
    </font>
    <font>
      <sz val="13"/>
      <name val="Tahoma"/>
      <family val="2"/>
    </font>
    <font>
      <b/>
      <sz val="13"/>
      <name val="Tahoma"/>
      <family val="2"/>
    </font>
    <font>
      <b/>
      <sz val="12"/>
      <name val="Tahoma"/>
      <family val="2"/>
    </font>
    <font>
      <sz val="10"/>
      <name val="Tahoma"/>
      <family val="2"/>
    </font>
    <font>
      <sz val="12"/>
      <color theme="0"/>
      <name val="Tahoma"/>
      <family val="2"/>
    </font>
    <font>
      <i/>
      <sz val="12"/>
      <name val="Tahoma"/>
      <family val="2"/>
    </font>
    <font>
      <b/>
      <sz val="10"/>
      <color theme="0"/>
      <name val="Tahoma"/>
      <family val="2"/>
    </font>
    <font>
      <b/>
      <sz val="12"/>
      <color theme="0"/>
      <name val="Tahoma"/>
      <family val="2"/>
    </font>
    <font>
      <b/>
      <i/>
      <sz val="12"/>
      <name val="Tahoma"/>
      <family val="2"/>
    </font>
    <font>
      <b/>
      <sz val="12"/>
      <color theme="1"/>
      <name val="Tahoma"/>
      <family val="2"/>
    </font>
    <font>
      <sz val="12"/>
      <color theme="1"/>
      <name val="Tahoma"/>
      <family val="2"/>
    </font>
    <font>
      <b/>
      <sz val="10"/>
      <name val="Tahoma"/>
      <family val="2"/>
    </font>
    <font>
      <sz val="11"/>
      <name val="Tahoma"/>
      <family val="2"/>
    </font>
    <font>
      <b/>
      <sz val="11"/>
      <name val="Tahoma"/>
      <family val="2"/>
    </font>
    <font>
      <sz val="11"/>
      <color theme="0"/>
      <name val="Tahoma"/>
      <family val="2"/>
    </font>
    <font>
      <b/>
      <sz val="11.5"/>
      <name val="Tahoma"/>
      <family val="2"/>
    </font>
    <font>
      <sz val="11.5"/>
      <name val="Tahoma"/>
      <family val="2"/>
    </font>
    <font>
      <i/>
      <sz val="11.5"/>
      <name val="Tahoma"/>
      <family val="2"/>
    </font>
    <font>
      <b/>
      <i/>
      <sz val="11.5"/>
      <color theme="0"/>
      <name val="Tahoma"/>
      <family val="2"/>
    </font>
    <font>
      <b/>
      <i/>
      <sz val="10"/>
      <color rgb="FFFFFF99"/>
      <name val="Tahoma"/>
      <family val="2"/>
    </font>
    <font>
      <i/>
      <sz val="10"/>
      <color rgb="FFFFFF99"/>
      <name val="Tahoma"/>
      <family val="2"/>
    </font>
    <font>
      <b/>
      <i/>
      <sz val="10"/>
      <name val="Tahoma"/>
      <family val="2"/>
    </font>
    <font>
      <b/>
      <i/>
      <sz val="10"/>
      <color rgb="FFFFC000"/>
      <name val="Tahoma"/>
      <family val="2"/>
    </font>
    <font>
      <sz val="15"/>
      <color theme="0"/>
      <name val="Tahoma"/>
      <family val="2"/>
    </font>
    <font>
      <b/>
      <sz val="9"/>
      <name val="Tahoma"/>
      <family val="2"/>
    </font>
    <font>
      <sz val="8"/>
      <name val="Tahoma"/>
      <family val="2"/>
    </font>
    <font>
      <u/>
      <sz val="8"/>
      <name val="Tahoma"/>
      <family val="2"/>
    </font>
    <font>
      <sz val="10"/>
      <color theme="3" tint="0.79985961485641044"/>
      <name val="Tahoma"/>
      <family val="2"/>
    </font>
    <font>
      <b/>
      <sz val="10.5"/>
      <name val="Tahoma"/>
      <family val="2"/>
    </font>
    <font>
      <b/>
      <i/>
      <sz val="10"/>
      <color rgb="FFFFFF99"/>
      <name val="Arial"/>
      <family val="2"/>
    </font>
    <font>
      <b/>
      <i/>
      <sz val="10"/>
      <color theme="0"/>
      <name val="Tahoma"/>
      <family val="2"/>
    </font>
    <font>
      <i/>
      <sz val="10"/>
      <name val="Tahoma"/>
      <family val="2"/>
    </font>
    <font>
      <sz val="8"/>
      <color rgb="FF000000"/>
      <name val="Segoe UI"/>
      <family val="2"/>
    </font>
    <font>
      <b/>
      <i/>
      <sz val="10.5"/>
      <name val="Tahoma"/>
      <family val="2"/>
    </font>
    <font>
      <sz val="11"/>
      <name val="Arial"/>
      <family val="2"/>
    </font>
    <font>
      <sz val="10"/>
      <color theme="0"/>
      <name val="Tahoma"/>
      <family val="2"/>
    </font>
    <font>
      <b/>
      <sz val="18"/>
      <name val="Tahoma"/>
      <family val="2"/>
    </font>
    <font>
      <b/>
      <sz val="10"/>
      <color rgb="FFC00000"/>
      <name val="Tahoma"/>
      <family val="2"/>
    </font>
    <font>
      <sz val="11"/>
      <color theme="1"/>
      <name val="Tahoma"/>
      <family val="2"/>
    </font>
    <font>
      <b/>
      <sz val="18"/>
      <color theme="1"/>
      <name val="Tahoma"/>
      <family val="2"/>
    </font>
    <font>
      <b/>
      <i/>
      <sz val="12"/>
      <color theme="1"/>
      <name val="Tahoma"/>
      <family val="2"/>
    </font>
    <font>
      <b/>
      <sz val="11"/>
      <color theme="1"/>
      <name val="Tahoma"/>
      <family val="2"/>
    </font>
    <font>
      <b/>
      <i/>
      <sz val="11"/>
      <color theme="1"/>
      <name val="Tahoma"/>
      <family val="2"/>
    </font>
    <font>
      <u/>
      <sz val="8"/>
      <color theme="1"/>
      <name val="Tahoma"/>
      <family val="2"/>
    </font>
    <font>
      <b/>
      <sz val="14"/>
      <color theme="1"/>
      <name val="Tahoma"/>
      <family val="2"/>
    </font>
    <font>
      <b/>
      <sz val="10.5"/>
      <color theme="1"/>
      <name val="Tahoma"/>
      <family val="2"/>
    </font>
    <font>
      <b/>
      <i/>
      <sz val="10.5"/>
      <color theme="1"/>
      <name val="Tahoma"/>
      <family val="2"/>
    </font>
    <font>
      <sz val="10.5"/>
      <color theme="1"/>
      <name val="Tahoma"/>
      <family val="2"/>
    </font>
    <font>
      <b/>
      <i/>
      <sz val="11"/>
      <name val="Tahoma"/>
      <family val="2"/>
    </font>
    <font>
      <b/>
      <sz val="16"/>
      <name val="Tahoma"/>
      <family val="2"/>
    </font>
    <font>
      <b/>
      <sz val="14"/>
      <name val="Tahoma"/>
      <family val="2"/>
    </font>
    <font>
      <sz val="10"/>
      <color rgb="FFFF0000"/>
      <name val="Tahoma"/>
      <family val="2"/>
    </font>
    <font>
      <b/>
      <sz val="10"/>
      <color theme="0" tint="-0.34949797051911985"/>
      <name val="Tahoma"/>
      <family val="2"/>
    </font>
    <font>
      <sz val="10"/>
      <color theme="0" tint="-0.34949797051911985"/>
      <name val="Tahoma"/>
      <family val="2"/>
    </font>
    <font>
      <sz val="10"/>
      <color theme="0" tint="-0.34965056306649983"/>
      <name val="Tahoma"/>
      <family val="2"/>
    </font>
    <font>
      <b/>
      <i/>
      <sz val="10.5"/>
      <color rgb="FFFFC000"/>
      <name val="Tahoma"/>
      <family val="2"/>
    </font>
    <font>
      <sz val="10.5"/>
      <name val="Tahoma"/>
      <family val="2"/>
    </font>
    <font>
      <b/>
      <u/>
      <sz val="14"/>
      <name val="Tahoma"/>
      <family val="2"/>
    </font>
    <font>
      <sz val="15"/>
      <name val="Tahoma"/>
      <family val="2"/>
    </font>
    <font>
      <b/>
      <i/>
      <sz val="12"/>
      <color rgb="FFFF0000"/>
      <name val="Tahoma"/>
      <family val="2"/>
    </font>
    <font>
      <b/>
      <i/>
      <sz val="12"/>
      <color theme="0"/>
      <name val="Tahoma"/>
      <family val="2"/>
    </font>
    <font>
      <i/>
      <sz val="11"/>
      <name val="Tahoma"/>
      <family val="2"/>
    </font>
    <font>
      <sz val="10"/>
      <color theme="0" tint="-0.3491012298959319"/>
      <name val="Tahoma"/>
      <family val="2"/>
    </font>
    <font>
      <sz val="10"/>
      <color rgb="FFFFFF99"/>
      <name val="Tahoma"/>
      <family val="2"/>
    </font>
    <font>
      <sz val="10"/>
      <name val="Arial"/>
      <family val="2"/>
    </font>
  </fonts>
  <fills count="29">
    <fill>
      <patternFill patternType="none"/>
    </fill>
    <fill>
      <patternFill patternType="gray125"/>
    </fill>
    <fill>
      <patternFill patternType="solid">
        <fgColor theme="0" tint="-0.14932706686605426"/>
        <bgColor indexed="64"/>
      </patternFill>
    </fill>
    <fill>
      <patternFill patternType="solid">
        <fgColor theme="0" tint="-0.14914395580919829"/>
        <bgColor indexed="64"/>
      </patternFill>
    </fill>
    <fill>
      <patternFill patternType="solid">
        <fgColor theme="0" tint="-0.14951017792291024"/>
        <bgColor indexed="64"/>
      </patternFill>
    </fill>
    <fill>
      <patternFill patternType="solid">
        <fgColor indexed="43"/>
        <bgColor indexed="64"/>
      </patternFill>
    </fill>
    <fill>
      <patternFill patternType="solid">
        <fgColor theme="0" tint="-4.9317911313211463E-2"/>
        <bgColor indexed="64"/>
      </patternFill>
    </fill>
    <fill>
      <patternFill patternType="solid">
        <fgColor rgb="FFFFC000"/>
        <bgColor indexed="64"/>
      </patternFill>
    </fill>
    <fill>
      <patternFill patternType="solid">
        <fgColor theme="3" tint="0.79985961485641044"/>
        <bgColor indexed="64"/>
      </patternFill>
    </fill>
    <fill>
      <patternFill patternType="solid">
        <fgColor theme="0" tint="-0.24930570390942106"/>
        <bgColor indexed="64"/>
      </patternFill>
    </fill>
    <fill>
      <patternFill patternType="solid">
        <fgColor rgb="FFFFFF99"/>
        <bgColor indexed="64"/>
      </patternFill>
    </fill>
    <fill>
      <patternFill patternType="solid">
        <fgColor rgb="FF92D050"/>
        <bgColor indexed="64"/>
      </patternFill>
    </fill>
    <fill>
      <patternFill patternType="solid">
        <fgColor theme="6" tint="0.59974974822229687"/>
        <bgColor indexed="64"/>
      </patternFill>
    </fill>
    <fill>
      <patternFill patternType="solid">
        <fgColor theme="0" tint="-4.9226355784783474E-2"/>
        <bgColor indexed="64"/>
      </patternFill>
    </fill>
    <fill>
      <patternFill patternType="solid">
        <fgColor theme="9" tint="0.79985961485641044"/>
        <bgColor indexed="64"/>
      </patternFill>
    </fill>
    <fill>
      <patternFill patternType="solid">
        <fgColor theme="2"/>
        <bgColor indexed="64"/>
      </patternFill>
    </fill>
    <fill>
      <patternFill patternType="solid">
        <fgColor indexed="9"/>
        <bgColor indexed="64"/>
      </patternFill>
    </fill>
    <fill>
      <patternFill patternType="solid">
        <fgColor rgb="FFFF0000"/>
        <bgColor indexed="64"/>
      </patternFill>
    </fill>
    <fill>
      <patternFill patternType="solid">
        <fgColor theme="0" tint="-4.9501022370067448E-2"/>
        <bgColor indexed="64"/>
      </patternFill>
    </fill>
    <fill>
      <patternFill patternType="solid">
        <fgColor theme="0" tint="-0.24948881496627703"/>
        <bgColor indexed="64"/>
      </patternFill>
    </fill>
    <fill>
      <patternFill patternType="solid">
        <fgColor rgb="FF00B0F0"/>
        <bgColor indexed="64"/>
      </patternFill>
    </fill>
    <fill>
      <patternFill patternType="solid">
        <fgColor rgb="FFFFFF00"/>
        <bgColor indexed="64"/>
      </patternFill>
    </fill>
    <fill>
      <patternFill patternType="solid">
        <fgColor theme="5" tint="0.59974974822229687"/>
        <bgColor indexed="64"/>
      </patternFill>
    </fill>
    <fill>
      <patternFill patternType="solid">
        <fgColor theme="0" tint="-0.14911343729972229"/>
        <bgColor indexed="64"/>
      </patternFill>
    </fill>
    <fill>
      <patternFill patternType="solid">
        <fgColor theme="0" tint="-4.9012726218451493E-2"/>
        <bgColor indexed="64"/>
      </patternFill>
    </fill>
    <fill>
      <patternFill patternType="solid">
        <fgColor theme="0" tint="-4.9104281746879481E-2"/>
        <bgColor indexed="64"/>
      </patternFill>
    </fill>
    <fill>
      <patternFill patternType="solid">
        <fgColor theme="0" tint="-0.14966277047029022"/>
        <bgColor indexed="64"/>
      </patternFill>
    </fill>
    <fill>
      <patternFill patternType="solid">
        <fgColor theme="0" tint="-4.9287392803735466E-2"/>
        <bgColor indexed="64"/>
      </patternFill>
    </fill>
    <fill>
      <patternFill patternType="solid">
        <fgColor theme="0" tint="-0.24909207434308908"/>
        <bgColor indexed="64"/>
      </patternFill>
    </fill>
  </fills>
  <borders count="12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bottom/>
      <diagonal/>
    </border>
    <border>
      <left style="thin">
        <color auto="1"/>
      </left>
      <right style="thin">
        <color auto="1"/>
      </right>
      <top/>
      <bottom/>
      <diagonal/>
    </border>
    <border>
      <left style="thin">
        <color auto="1"/>
      </left>
      <right/>
      <top/>
      <bottom/>
      <diagonal/>
    </border>
    <border>
      <left/>
      <right/>
      <top/>
      <bottom style="double">
        <color auto="1"/>
      </bottom>
      <diagonal/>
    </border>
    <border>
      <left/>
      <right/>
      <top style="double">
        <color auto="1"/>
      </top>
      <bottom style="hair">
        <color auto="1"/>
      </bottom>
      <diagonal/>
    </border>
    <border>
      <left/>
      <right/>
      <top style="hair">
        <color auto="1"/>
      </top>
      <bottom style="hair">
        <color auto="1"/>
      </bottom>
      <diagonal/>
    </border>
    <border>
      <left/>
      <right style="thin">
        <color auto="1"/>
      </right>
      <top/>
      <bottom/>
      <diagonal/>
    </border>
    <border>
      <left style="medium">
        <color auto="1"/>
      </left>
      <right style="medium">
        <color auto="1"/>
      </right>
      <top/>
      <bottom style="double">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diagonal/>
    </border>
    <border>
      <left/>
      <right style="thin">
        <color auto="1"/>
      </right>
      <top/>
      <bottom style="double">
        <color auto="1"/>
      </bottom>
      <diagonal/>
    </border>
    <border>
      <left/>
      <right style="medium">
        <color auto="1"/>
      </right>
      <top/>
      <bottom style="double">
        <color auto="1"/>
      </bottom>
      <diagonal/>
    </border>
    <border>
      <left style="medium">
        <color auto="1"/>
      </left>
      <right/>
      <top/>
      <bottom style="double">
        <color auto="1"/>
      </bottom>
      <diagonal/>
    </border>
    <border>
      <left style="thin">
        <color auto="1"/>
      </left>
      <right style="medium">
        <color auto="1"/>
      </right>
      <top/>
      <bottom style="double">
        <color auto="1"/>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top/>
      <bottom style="double">
        <color auto="1"/>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bottom style="hair">
        <color auto="1"/>
      </bottom>
      <diagonal/>
    </border>
    <border>
      <left/>
      <right style="medium">
        <color auto="1"/>
      </right>
      <top style="hair">
        <color auto="1"/>
      </top>
      <bottom style="hair">
        <color auto="1"/>
      </bottom>
      <diagonal/>
    </border>
    <border>
      <left style="medium">
        <color auto="1"/>
      </left>
      <right style="medium">
        <color auto="1"/>
      </right>
      <top style="double">
        <color auto="1"/>
      </top>
      <bottom style="hair">
        <color auto="1"/>
      </bottom>
      <diagonal/>
    </border>
    <border>
      <left/>
      <right style="thin">
        <color auto="1"/>
      </right>
      <top style="double">
        <color auto="1"/>
      </top>
      <bottom style="hair">
        <color auto="1"/>
      </bottom>
      <diagonal/>
    </border>
    <border>
      <left style="thin">
        <color auto="1"/>
      </left>
      <right/>
      <top style="double">
        <color auto="1"/>
      </top>
      <bottom style="hair">
        <color auto="1"/>
      </bottom>
      <diagonal/>
    </border>
    <border>
      <left style="medium">
        <color auto="1"/>
      </left>
      <right/>
      <top style="double">
        <color auto="1"/>
      </top>
      <bottom style="hair">
        <color auto="1"/>
      </bottom>
      <diagonal/>
    </border>
    <border>
      <left style="thin">
        <color auto="1"/>
      </left>
      <right style="medium">
        <color auto="1"/>
      </right>
      <top style="double">
        <color auto="1"/>
      </top>
      <bottom style="hair">
        <color auto="1"/>
      </bottom>
      <diagonal/>
    </border>
    <border>
      <left style="thin">
        <color auto="1"/>
      </left>
      <right style="thin">
        <color auto="1"/>
      </right>
      <top style="double">
        <color auto="1"/>
      </top>
      <bottom style="hair">
        <color auto="1"/>
      </bottom>
      <diagonal/>
    </border>
    <border>
      <left style="medium">
        <color auto="1"/>
      </left>
      <right style="medium">
        <color auto="1"/>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hair">
        <color auto="1"/>
      </bottom>
      <diagonal/>
    </border>
    <border>
      <left/>
      <right style="thin">
        <color auto="1"/>
      </right>
      <top style="medium">
        <color auto="1"/>
      </top>
      <bottom/>
      <diagonal/>
    </border>
    <border>
      <left/>
      <right/>
      <top style="medium">
        <color auto="1"/>
      </top>
      <bottom style="thin">
        <color auto="1"/>
      </bottom>
      <diagonal/>
    </border>
    <border>
      <left style="medium">
        <color auto="1"/>
      </left>
      <right style="medium">
        <color auto="1"/>
      </right>
      <top style="hair">
        <color auto="1"/>
      </top>
      <bottom/>
      <diagonal/>
    </border>
    <border>
      <left style="thin">
        <color auto="1"/>
      </left>
      <right style="medium">
        <color auto="1"/>
      </right>
      <top style="hair">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medium">
        <color auto="1"/>
      </right>
      <top/>
      <bottom style="hair">
        <color auto="1"/>
      </bottom>
      <diagonal/>
    </border>
    <border>
      <left style="medium">
        <color auto="1"/>
      </left>
      <right style="thin">
        <color auto="1"/>
      </right>
      <top style="thin">
        <color auto="1"/>
      </top>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right style="medium">
        <color auto="1"/>
      </right>
      <top style="medium">
        <color auto="1"/>
      </top>
      <bottom style="thin">
        <color auto="1"/>
      </bottom>
      <diagonal/>
    </border>
    <border>
      <left/>
      <right/>
      <top style="double">
        <color auto="1"/>
      </top>
      <bottom/>
      <diagonal/>
    </border>
    <border>
      <left/>
      <right/>
      <top style="thin">
        <color auto="1"/>
      </top>
      <bottom/>
      <diagonal/>
    </border>
    <border>
      <left style="thin">
        <color auto="1"/>
      </left>
      <right style="medium">
        <color auto="1"/>
      </right>
      <top/>
      <bottom style="hair">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bottom/>
      <diagonal/>
    </border>
    <border>
      <left style="medium">
        <color auto="1"/>
      </left>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right/>
      <top style="thin">
        <color auto="1"/>
      </top>
      <bottom style="double">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top style="thin">
        <color auto="1"/>
      </top>
      <bottom/>
      <diagonal/>
    </border>
    <border>
      <left/>
      <right/>
      <top/>
      <bottom style="hair">
        <color auto="1"/>
      </bottom>
      <diagonal/>
    </border>
    <border>
      <left/>
      <right style="medium">
        <color auto="1"/>
      </right>
      <top style="thin">
        <color auto="1"/>
      </top>
      <bottom/>
      <diagonal/>
    </border>
    <border>
      <left style="medium">
        <color auto="1"/>
      </left>
      <right/>
      <top/>
      <bottom style="hair">
        <color auto="1"/>
      </bottom>
      <diagonal/>
    </border>
    <border>
      <left/>
      <right style="thin">
        <color auto="1"/>
      </right>
      <top/>
      <bottom style="hair">
        <color auto="1"/>
      </bottom>
      <diagonal/>
    </border>
    <border>
      <left style="thin">
        <color auto="1"/>
      </left>
      <right style="thin">
        <color auto="1"/>
      </right>
      <top style="hair">
        <color auto="1"/>
      </top>
      <bottom/>
      <diagonal/>
    </border>
    <border>
      <left/>
      <right/>
      <top style="thin">
        <color auto="1"/>
      </top>
      <bottom style="medium">
        <color auto="1"/>
      </bottom>
      <diagonal/>
    </border>
    <border>
      <left style="thin">
        <color auto="1"/>
      </left>
      <right/>
      <top/>
      <bottom style="hair">
        <color auto="1"/>
      </bottom>
      <diagonal/>
    </border>
    <border>
      <left style="thin">
        <color auto="1"/>
      </left>
      <right style="thin">
        <color auto="1"/>
      </right>
      <top/>
      <bottom style="hair">
        <color auto="1"/>
      </bottom>
      <diagonal/>
    </border>
    <border>
      <left/>
      <right style="thin">
        <color auto="1"/>
      </right>
      <top/>
      <bottom style="thin">
        <color auto="1"/>
      </bottom>
      <diagonal/>
    </border>
    <border>
      <left style="thin">
        <color rgb="FF000000"/>
      </left>
      <right style="thin">
        <color auto="1"/>
      </right>
      <top/>
      <bottom style="double">
        <color auto="1"/>
      </bottom>
      <diagonal/>
    </border>
    <border>
      <left style="thin">
        <color auto="1"/>
      </left>
      <right/>
      <top style="thin">
        <color auto="1"/>
      </top>
      <bottom style="hair">
        <color auto="1"/>
      </bottom>
      <diagonal/>
    </border>
    <border>
      <left/>
      <right style="medium">
        <color auto="1"/>
      </right>
      <top/>
      <bottom style="thin">
        <color auto="1"/>
      </bottom>
      <diagonal/>
    </border>
    <border>
      <left style="thin">
        <color auto="1"/>
      </left>
      <right/>
      <top/>
      <bottom style="medium">
        <color auto="1"/>
      </bottom>
      <diagonal/>
    </border>
    <border>
      <left style="thin">
        <color auto="1"/>
      </left>
      <right/>
      <top style="double">
        <color auto="1"/>
      </top>
      <bottom style="thin">
        <color auto="1"/>
      </bottom>
      <diagonal/>
    </border>
    <border>
      <left/>
      <right style="medium">
        <color auto="1"/>
      </right>
      <top style="double">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s>
  <cellStyleXfs count="78">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83" fillId="0" borderId="0" applyFont="0" applyFill="0" applyBorder="0" applyAlignment="0" applyProtection="0"/>
    <xf numFmtId="9" fontId="83" fillId="0" borderId="0" applyFont="0" applyFill="0" applyBorder="0" applyAlignment="0" applyProtection="0"/>
    <xf numFmtId="0" fontId="83" fillId="0" borderId="0"/>
    <xf numFmtId="168" fontId="83" fillId="0" borderId="0" applyFont="0" applyFill="0" applyBorder="0" applyAlignment="0" applyProtection="0"/>
    <xf numFmtId="43" fontId="83" fillId="0" borderId="0" applyFont="0" applyFill="0" applyBorder="0" applyAlignment="0" applyProtection="0"/>
    <xf numFmtId="0" fontId="83" fillId="0" borderId="0"/>
    <xf numFmtId="0" fontId="9" fillId="0" borderId="0"/>
    <xf numFmtId="43" fontId="9" fillId="0" borderId="0" applyFont="0" applyFill="0" applyBorder="0" applyAlignment="0" applyProtection="0"/>
    <xf numFmtId="0" fontId="83"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2" fillId="0" borderId="0"/>
    <xf numFmtId="0" fontId="2" fillId="2" borderId="1" applyNumberFormat="0" applyFont="0" applyFill="0" applyBorder="0" applyAlignment="0">
      <protection hidden="1"/>
    </xf>
    <xf numFmtId="43" fontId="2" fillId="0" borderId="0" applyFont="0" applyFill="0" applyBorder="0" applyAlignment="0" applyProtection="0"/>
    <xf numFmtId="43" fontId="83" fillId="0" borderId="0" applyFont="0" applyFill="0" applyBorder="0" applyAlignment="0" applyProtection="0"/>
    <xf numFmtId="0" fontId="2" fillId="0" borderId="0"/>
    <xf numFmtId="167"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0" fontId="2" fillId="0" borderId="0"/>
    <xf numFmtId="0" fontId="83" fillId="0" borderId="0"/>
    <xf numFmtId="43" fontId="83" fillId="0" borderId="0" applyFont="0" applyFill="0" applyBorder="0" applyAlignment="0" applyProtection="0"/>
    <xf numFmtId="168" fontId="83" fillId="0" borderId="0" applyFont="0" applyFill="0" applyBorder="0" applyAlignment="0" applyProtection="0"/>
    <xf numFmtId="0" fontId="2" fillId="0" borderId="0"/>
    <xf numFmtId="43" fontId="2" fillId="0" borderId="0" applyFont="0" applyFill="0" applyBorder="0" applyAlignment="0" applyProtection="0"/>
    <xf numFmtId="0" fontId="2" fillId="3" borderId="1" applyNumberFormat="0" applyFont="0" applyFill="0" applyBorder="0" applyAlignment="0">
      <protection hidden="1"/>
    </xf>
    <xf numFmtId="9" fontId="83"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65"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83"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0" fontId="2" fillId="0" borderId="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2" fillId="0" borderId="0" applyFont="0" applyFill="0" applyBorder="0" applyAlignment="0" applyProtection="0"/>
    <xf numFmtId="0" fontId="2" fillId="0" borderId="0"/>
    <xf numFmtId="43" fontId="83" fillId="0" borderId="0" applyFont="0" applyFill="0" applyBorder="0" applyAlignment="0" applyProtection="0"/>
    <xf numFmtId="0" fontId="2" fillId="0" borderId="0"/>
    <xf numFmtId="178" fontId="83" fillId="0" borderId="0" applyFill="0" applyBorder="0" applyAlignment="0" applyProtection="0"/>
    <xf numFmtId="0" fontId="2" fillId="4" borderId="1" applyNumberFormat="0" applyFont="0" applyFill="0" applyBorder="0" applyAlignment="0">
      <protection hidden="1"/>
    </xf>
    <xf numFmtId="0" fontId="2" fillId="4" borderId="1" applyNumberFormat="0" applyFont="0" applyFill="0" applyBorder="0" applyAlignment="0">
      <protection hidden="1"/>
    </xf>
    <xf numFmtId="43" fontId="2" fillId="0" borderId="0" applyFont="0" applyFill="0" applyBorder="0" applyAlignment="0" applyProtection="0"/>
    <xf numFmtId="0" fontId="2" fillId="0" borderId="0"/>
    <xf numFmtId="0" fontId="2" fillId="0" borderId="0"/>
    <xf numFmtId="0" fontId="83" fillId="0" borderId="0"/>
  </cellStyleXfs>
  <cellXfs count="1300">
    <xf numFmtId="0" fontId="0" fillId="0" borderId="0" xfId="0"/>
    <xf numFmtId="0" fontId="21" fillId="9" borderId="4" xfId="77" applyFont="1" applyFill="1" applyBorder="1" applyAlignment="1">
      <alignment horizontal="left" vertical="center" wrapText="1"/>
    </xf>
    <xf numFmtId="0" fontId="21" fillId="9" borderId="3" xfId="77" applyFont="1" applyFill="1" applyBorder="1" applyAlignment="1">
      <alignment horizontal="left" vertical="center" wrapText="1"/>
    </xf>
    <xf numFmtId="43" fontId="21" fillId="0" borderId="21" xfId="10" applyFont="1" applyBorder="1" applyAlignment="1" applyProtection="1">
      <alignment horizontal="right"/>
    </xf>
    <xf numFmtId="43" fontId="21" fillId="0" borderId="20" xfId="10" applyFont="1" applyBorder="1" applyAlignment="1" applyProtection="1">
      <alignment horizontal="right"/>
    </xf>
    <xf numFmtId="49" fontId="29" fillId="0" borderId="4" xfId="77" applyNumberFormat="1" applyFont="1" applyBorder="1" applyAlignment="1" applyProtection="1">
      <alignment horizontal="left" vertical="top" wrapText="1"/>
      <protection locked="0"/>
    </xf>
    <xf numFmtId="49" fontId="29" fillId="0" borderId="3" xfId="77" applyNumberFormat="1" applyFont="1" applyBorder="1" applyAlignment="1" applyProtection="1">
      <alignment horizontal="left" vertical="top" wrapText="1"/>
      <protection locked="0"/>
    </xf>
    <xf numFmtId="49" fontId="18" fillId="0" borderId="4" xfId="77" applyNumberFormat="1" applyFont="1" applyBorder="1" applyAlignment="1" applyProtection="1">
      <alignment horizontal="left" vertical="top" wrapText="1"/>
      <protection locked="0"/>
    </xf>
    <xf numFmtId="49" fontId="18" fillId="0" borderId="3" xfId="77" applyNumberFormat="1" applyFont="1" applyBorder="1" applyAlignment="1" applyProtection="1">
      <alignment horizontal="left" vertical="top" wrapText="1"/>
      <protection locked="0"/>
    </xf>
    <xf numFmtId="0" fontId="21" fillId="0" borderId="0" xfId="77" applyFont="1" applyBorder="1" applyAlignment="1" applyProtection="1">
      <alignment horizontal="right" vertical="center"/>
    </xf>
    <xf numFmtId="0" fontId="18" fillId="0" borderId="0" xfId="77" applyFont="1" applyAlignment="1" applyProtection="1">
      <alignment horizontal="left" vertical="top"/>
      <protection locked="0"/>
    </xf>
    <xf numFmtId="0" fontId="29" fillId="0" borderId="2" xfId="77" applyFont="1" applyBorder="1" applyAlignment="1" applyProtection="1">
      <alignment horizontal="left" vertical="top" wrapText="1"/>
      <protection locked="0"/>
    </xf>
    <xf numFmtId="0" fontId="29" fillId="0" borderId="4" xfId="77" applyFont="1" applyBorder="1" applyAlignment="1" applyProtection="1">
      <alignment horizontal="left" vertical="top" wrapText="1"/>
      <protection locked="0"/>
    </xf>
    <xf numFmtId="0" fontId="29" fillId="0" borderId="3" xfId="77" applyFont="1" applyBorder="1" applyAlignment="1" applyProtection="1">
      <alignment horizontal="left" vertical="top" wrapText="1"/>
      <protection locked="0"/>
    </xf>
    <xf numFmtId="0" fontId="30" fillId="0" borderId="0" xfId="77" applyFont="1" applyBorder="1" applyAlignment="1" applyProtection="1">
      <alignment horizontal="left" wrapText="1"/>
    </xf>
    <xf numFmtId="0" fontId="0" fillId="0" borderId="5" xfId="77" applyFont="1" applyBorder="1" applyAlignment="1">
      <alignment horizontal="center" vertical="top"/>
    </xf>
    <xf numFmtId="0" fontId="0" fillId="0" borderId="6" xfId="77" applyFont="1" applyBorder="1" applyAlignment="1">
      <alignment horizontal="center" vertical="top"/>
    </xf>
    <xf numFmtId="0" fontId="0" fillId="0" borderId="7" xfId="77" applyFont="1" applyBorder="1" applyAlignment="1">
      <alignment vertical="top" wrapText="1"/>
    </xf>
    <xf numFmtId="4" fontId="0" fillId="0" borderId="6" xfId="77" applyNumberFormat="1" applyFont="1" applyBorder="1" applyAlignment="1">
      <alignment vertical="top"/>
    </xf>
    <xf numFmtId="0" fontId="0" fillId="0" borderId="0" xfId="77" applyFont="1" applyFill="1" applyAlignment="1">
      <alignment vertical="top"/>
    </xf>
    <xf numFmtId="0" fontId="3" fillId="0" borderId="8" xfId="77" applyFont="1" applyFill="1" applyBorder="1" applyAlignment="1">
      <alignment vertical="center"/>
    </xf>
    <xf numFmtId="0" fontId="0" fillId="0" borderId="9" xfId="77" applyFont="1" applyFill="1" applyBorder="1" applyAlignment="1">
      <alignment vertical="top"/>
    </xf>
    <xf numFmtId="0" fontId="0" fillId="0" borderId="10" xfId="77" applyFont="1" applyFill="1" applyBorder="1" applyAlignment="1">
      <alignment vertical="top"/>
    </xf>
    <xf numFmtId="0" fontId="0" fillId="0" borderId="11" xfId="77" applyFont="1" applyBorder="1" applyAlignment="1">
      <alignment vertical="top" wrapText="1"/>
    </xf>
    <xf numFmtId="0" fontId="0" fillId="0" borderId="0" xfId="77" applyFont="1" applyBorder="1" applyAlignment="1">
      <alignment vertical="top"/>
    </xf>
    <xf numFmtId="0" fontId="7" fillId="0" borderId="0" xfId="77" applyFont="1" applyFill="1" applyBorder="1" applyAlignment="1">
      <alignment vertical="top"/>
    </xf>
    <xf numFmtId="0" fontId="8" fillId="0" borderId="0" xfId="77" applyFont="1" applyFill="1" applyBorder="1" applyAlignment="1">
      <alignment vertical="top"/>
    </xf>
    <xf numFmtId="0" fontId="8" fillId="0" borderId="0" xfId="77" applyFont="1" applyFill="1" applyBorder="1" applyAlignment="1"/>
    <xf numFmtId="169" fontId="0" fillId="0" borderId="7" xfId="77" applyNumberFormat="1" applyFont="1" applyBorder="1" applyAlignment="1">
      <alignment horizontal="center" vertical="top"/>
    </xf>
    <xf numFmtId="169" fontId="0" fillId="0" borderId="6" xfId="77" applyNumberFormat="1" applyFont="1" applyBorder="1" applyAlignment="1">
      <alignment vertical="top"/>
    </xf>
    <xf numFmtId="169" fontId="0" fillId="0" borderId="5" xfId="77" applyNumberFormat="1" applyFont="1" applyBorder="1" applyAlignment="1">
      <alignment horizontal="center" vertical="top" wrapText="1"/>
    </xf>
    <xf numFmtId="0" fontId="0" fillId="0" borderId="5" xfId="77" applyFont="1" applyBorder="1" applyAlignment="1" applyProtection="1">
      <alignment horizontal="center" vertical="top"/>
      <protection locked="0"/>
    </xf>
    <xf numFmtId="0" fontId="0" fillId="0" borderId="6" xfId="77" applyFont="1" applyBorder="1" applyAlignment="1" applyProtection="1">
      <alignment horizontal="center" vertical="top"/>
      <protection locked="0"/>
    </xf>
    <xf numFmtId="0" fontId="0" fillId="0" borderId="11" xfId="77" applyFont="1" applyBorder="1" applyAlignment="1" applyProtection="1">
      <alignment vertical="top" wrapText="1"/>
      <protection locked="0"/>
    </xf>
    <xf numFmtId="0" fontId="0" fillId="0" borderId="7" xfId="77" applyFont="1" applyBorder="1" applyAlignment="1" applyProtection="1">
      <alignment vertical="top" wrapText="1"/>
      <protection locked="0"/>
    </xf>
    <xf numFmtId="0" fontId="0" fillId="0" borderId="0" xfId="77" applyFont="1" applyBorder="1" applyAlignment="1" applyProtection="1">
      <alignment vertical="top" wrapText="1"/>
      <protection locked="0"/>
    </xf>
    <xf numFmtId="169" fontId="0" fillId="0" borderId="5" xfId="77" applyNumberFormat="1" applyFont="1" applyBorder="1" applyAlignment="1" applyProtection="1">
      <alignment horizontal="center" vertical="top" wrapText="1"/>
      <protection locked="0"/>
    </xf>
    <xf numFmtId="169" fontId="0" fillId="0" borderId="7" xfId="77" applyNumberFormat="1" applyFont="1" applyBorder="1" applyAlignment="1" applyProtection="1">
      <alignment horizontal="center" vertical="top"/>
      <protection locked="0"/>
    </xf>
    <xf numFmtId="0" fontId="0" fillId="0" borderId="0" xfId="77" applyFont="1" applyBorder="1" applyAlignment="1" applyProtection="1">
      <alignment vertical="top"/>
      <protection locked="0"/>
    </xf>
    <xf numFmtId="169" fontId="0" fillId="0" borderId="6" xfId="77" applyNumberFormat="1" applyFont="1" applyBorder="1" applyAlignment="1" applyProtection="1">
      <alignment vertical="top"/>
      <protection locked="0"/>
    </xf>
    <xf numFmtId="4" fontId="0" fillId="0" borderId="6" xfId="77" applyNumberFormat="1" applyFont="1" applyBorder="1" applyAlignment="1" applyProtection="1">
      <alignment vertical="top"/>
      <protection locked="0"/>
    </xf>
    <xf numFmtId="0" fontId="0" fillId="0" borderId="0" xfId="77" applyFont="1" applyFill="1" applyAlignment="1" applyProtection="1">
      <alignment vertical="top"/>
      <protection locked="0"/>
    </xf>
    <xf numFmtId="0" fontId="8" fillId="0" borderId="0" xfId="77" applyFont="1"/>
    <xf numFmtId="0" fontId="5" fillId="0" borderId="0" xfId="77" applyFont="1" applyFill="1" applyBorder="1" applyAlignment="1">
      <alignment vertical="top" wrapText="1"/>
    </xf>
    <xf numFmtId="0" fontId="0" fillId="0" borderId="0" xfId="77" applyFont="1" applyBorder="1" applyAlignment="1" applyProtection="1">
      <alignment horizontal="center" vertical="top"/>
      <protection locked="0"/>
    </xf>
    <xf numFmtId="0" fontId="0" fillId="0" borderId="0" xfId="77" applyFont="1" applyBorder="1" applyAlignment="1">
      <alignment horizontal="center" vertical="top"/>
    </xf>
    <xf numFmtId="0" fontId="0" fillId="0" borderId="0" xfId="77" applyFont="1" applyFill="1" applyBorder="1" applyAlignment="1">
      <alignment horizontal="left" vertical="center"/>
    </xf>
    <xf numFmtId="0" fontId="0" fillId="0" borderId="0" xfId="77" applyFont="1" applyProtection="1"/>
    <xf numFmtId="4" fontId="0" fillId="0" borderId="0" xfId="77" applyNumberFormat="1" applyFont="1" applyBorder="1" applyAlignment="1">
      <alignment vertical="top"/>
    </xf>
    <xf numFmtId="4" fontId="0" fillId="0" borderId="0" xfId="77" applyNumberFormat="1" applyFont="1" applyBorder="1" applyAlignment="1" applyProtection="1">
      <alignment vertical="top"/>
      <protection locked="0"/>
    </xf>
    <xf numFmtId="170" fontId="3" fillId="5" borderId="12" xfId="9" applyNumberFormat="1" applyFont="1" applyFill="1" applyBorder="1" applyAlignment="1" applyProtection="1">
      <alignment vertical="center"/>
      <protection locked="0"/>
    </xf>
    <xf numFmtId="0" fontId="3" fillId="6" borderId="13" xfId="77" applyFont="1" applyFill="1" applyBorder="1" applyAlignment="1" applyProtection="1">
      <alignment horizontal="center" vertical="top" wrapText="1"/>
    </xf>
    <xf numFmtId="0" fontId="3" fillId="6" borderId="14" xfId="77" applyFont="1" applyFill="1" applyBorder="1" applyAlignment="1" applyProtection="1">
      <alignment horizontal="center" vertical="top" wrapText="1"/>
    </xf>
    <xf numFmtId="0" fontId="0" fillId="6" borderId="15" xfId="77" applyFont="1" applyFill="1" applyBorder="1" applyAlignment="1" applyProtection="1">
      <alignment horizontal="center" vertical="top" wrapText="1"/>
    </xf>
    <xf numFmtId="169" fontId="3" fillId="6" borderId="16" xfId="77" applyNumberFormat="1" applyFont="1" applyFill="1" applyBorder="1" applyAlignment="1" applyProtection="1">
      <alignment horizontal="center" vertical="top" wrapText="1"/>
    </xf>
    <xf numFmtId="0" fontId="3" fillId="0" borderId="8" xfId="77" applyFont="1" applyFill="1" applyBorder="1" applyAlignment="1" applyProtection="1">
      <alignment horizontal="center" vertical="center"/>
    </xf>
    <xf numFmtId="169" fontId="18" fillId="0" borderId="17" xfId="77" applyNumberFormat="1" applyFont="1" applyBorder="1" applyAlignment="1" applyProtection="1">
      <alignment horizontal="left"/>
    </xf>
    <xf numFmtId="0" fontId="19" fillId="0" borderId="18" xfId="77" applyFont="1" applyBorder="1" applyAlignment="1" applyProtection="1">
      <alignment horizontal="left" vertical="top"/>
    </xf>
    <xf numFmtId="0" fontId="19" fillId="0" borderId="18" xfId="77" applyFont="1" applyBorder="1" applyAlignment="1" applyProtection="1">
      <alignment horizontal="left" vertical="top" wrapText="1"/>
    </xf>
    <xf numFmtId="169" fontId="18" fillId="0" borderId="18" xfId="77" applyNumberFormat="1" applyFont="1" applyBorder="1" applyAlignment="1" applyProtection="1">
      <alignment horizontal="left"/>
    </xf>
    <xf numFmtId="169" fontId="19" fillId="0" borderId="18" xfId="77" applyNumberFormat="1" applyFont="1" applyBorder="1" applyAlignment="1" applyProtection="1">
      <alignment horizontal="center"/>
    </xf>
    <xf numFmtId="0" fontId="20" fillId="0" borderId="18" xfId="77" applyFont="1" applyFill="1" applyBorder="1" applyAlignment="1" applyProtection="1">
      <alignment vertical="top"/>
    </xf>
    <xf numFmtId="169" fontId="19" fillId="0" borderId="18" xfId="77" applyNumberFormat="1" applyFont="1" applyBorder="1" applyAlignment="1" applyProtection="1">
      <alignment horizontal="center" vertical="top"/>
    </xf>
    <xf numFmtId="0" fontId="19" fillId="0" borderId="18" xfId="77" applyFont="1" applyBorder="1" applyAlignment="1" applyProtection="1">
      <alignment horizontal="center" vertical="top"/>
    </xf>
    <xf numFmtId="0" fontId="19" fillId="0" borderId="18" xfId="77" applyFont="1" applyBorder="1" applyAlignment="1" applyProtection="1">
      <alignment vertical="top"/>
    </xf>
    <xf numFmtId="169" fontId="19" fillId="0" borderId="18" xfId="77" applyNumberFormat="1" applyFont="1" applyBorder="1" applyAlignment="1" applyProtection="1">
      <alignment vertical="top"/>
    </xf>
    <xf numFmtId="4" fontId="19" fillId="0" borderId="18" xfId="77" applyNumberFormat="1" applyFont="1" applyBorder="1" applyAlignment="1" applyProtection="1">
      <alignment vertical="top"/>
    </xf>
    <xf numFmtId="4" fontId="18" fillId="0" borderId="19" xfId="77" applyNumberFormat="1" applyFont="1" applyBorder="1" applyAlignment="1" applyProtection="1">
      <alignment horizontal="right"/>
    </xf>
    <xf numFmtId="0" fontId="21" fillId="0" borderId="5" xfId="77" applyFont="1" applyBorder="1" applyAlignment="1" applyProtection="1">
      <alignment vertical="center"/>
    </xf>
    <xf numFmtId="0" fontId="18" fillId="0" borderId="0" xfId="77" applyFont="1" applyBorder="1" applyAlignment="1" applyProtection="1">
      <alignment horizontal="center" vertical="top"/>
    </xf>
    <xf numFmtId="0" fontId="18" fillId="0" borderId="0" xfId="77" applyFont="1" applyBorder="1" applyAlignment="1" applyProtection="1">
      <alignment horizontal="right" wrapText="1"/>
    </xf>
    <xf numFmtId="0" fontId="21" fillId="0" borderId="0" xfId="77" applyFont="1" applyBorder="1" applyAlignment="1" applyProtection="1">
      <alignment horizontal="right"/>
    </xf>
    <xf numFmtId="0" fontId="21" fillId="0" borderId="0" xfId="77" applyFont="1" applyBorder="1" applyAlignment="1" applyProtection="1">
      <alignment vertical="center"/>
    </xf>
    <xf numFmtId="0" fontId="21" fillId="0" borderId="0" xfId="77" applyFont="1" applyBorder="1" applyAlignment="1" applyProtection="1">
      <alignment horizontal="right" vertical="center"/>
    </xf>
    <xf numFmtId="0" fontId="21" fillId="0" borderId="0" xfId="77" applyFont="1" applyBorder="1" applyAlignment="1" applyProtection="1">
      <alignment vertical="center" wrapText="1"/>
    </xf>
    <xf numFmtId="0" fontId="18" fillId="0" borderId="0" xfId="77" applyFont="1" applyBorder="1" applyAlignment="1" applyProtection="1">
      <alignment vertical="center" wrapText="1"/>
    </xf>
    <xf numFmtId="0" fontId="18" fillId="0" borderId="0" xfId="77" applyFont="1" applyBorder="1" applyProtection="1"/>
    <xf numFmtId="0" fontId="18" fillId="0" borderId="0" xfId="77" applyFont="1" applyAlignment="1" applyProtection="1"/>
    <xf numFmtId="0" fontId="18" fillId="0" borderId="0" xfId="77" applyFont="1" applyBorder="1" applyAlignment="1" applyProtection="1"/>
    <xf numFmtId="0" fontId="21" fillId="0" borderId="0" xfId="77" applyFont="1" applyBorder="1" applyAlignment="1" applyProtection="1">
      <alignment horizontal="left" vertical="center"/>
    </xf>
    <xf numFmtId="0" fontId="18" fillId="0" borderId="0" xfId="77" applyFont="1" applyFill="1" applyBorder="1" applyAlignment="1"/>
    <xf numFmtId="169" fontId="18" fillId="2" borderId="20" xfId="77" applyNumberFormat="1" applyFont="1" applyFill="1" applyBorder="1" applyAlignment="1" applyProtection="1">
      <alignment horizontal="left" vertical="center"/>
    </xf>
    <xf numFmtId="169" fontId="18" fillId="2" borderId="21" xfId="77" applyNumberFormat="1" applyFont="1" applyFill="1" applyBorder="1" applyAlignment="1" applyProtection="1">
      <alignment horizontal="right" vertical="center"/>
    </xf>
    <xf numFmtId="0" fontId="22" fillId="0" borderId="0" xfId="77" applyFont="1" applyProtection="1"/>
    <xf numFmtId="0" fontId="22" fillId="0" borderId="0" xfId="77" applyFont="1"/>
    <xf numFmtId="0" fontId="22" fillId="0" borderId="0" xfId="77" applyFont="1" applyBorder="1" applyAlignment="1">
      <alignment horizontal="right"/>
    </xf>
    <xf numFmtId="0" fontId="18" fillId="0" borderId="0" xfId="77" applyFont="1"/>
    <xf numFmtId="0" fontId="21" fillId="0" borderId="0" xfId="77" applyFont="1" applyBorder="1" applyAlignment="1">
      <alignment horizontal="right"/>
    </xf>
    <xf numFmtId="174" fontId="18" fillId="0" borderId="0" xfId="10" applyNumberFormat="1" applyFont="1" applyBorder="1" applyAlignment="1" applyProtection="1">
      <alignment horizontal="right" wrapText="1"/>
      <protection locked="0"/>
    </xf>
    <xf numFmtId="0" fontId="18" fillId="0" borderId="0" xfId="77" applyFont="1" applyBorder="1" applyAlignment="1">
      <alignment horizontal="right" wrapText="1"/>
    </xf>
    <xf numFmtId="0" fontId="18" fillId="0" borderId="0" xfId="77" applyFont="1" applyAlignment="1" applyProtection="1">
      <alignment horizontal="right"/>
    </xf>
    <xf numFmtId="0" fontId="23" fillId="0" borderId="0" xfId="77" applyFont="1" applyAlignment="1" applyProtection="1">
      <alignment horizontal="right"/>
      <protection locked="0"/>
    </xf>
    <xf numFmtId="0" fontId="21" fillId="0" borderId="0" xfId="77" applyFont="1" applyBorder="1" applyAlignment="1" applyProtection="1">
      <alignment horizontal="right" vertical="top"/>
    </xf>
    <xf numFmtId="0" fontId="18" fillId="0" borderId="0" xfId="77" applyFont="1" applyBorder="1" applyAlignment="1" applyProtection="1">
      <alignment horizontal="left" vertical="top"/>
    </xf>
    <xf numFmtId="0" fontId="21" fillId="0" borderId="0" xfId="77" applyFont="1" applyProtection="1"/>
    <xf numFmtId="0" fontId="18" fillId="0" borderId="0" xfId="77" applyFont="1" applyProtection="1"/>
    <xf numFmtId="0" fontId="18" fillId="0" borderId="0" xfId="77" applyFont="1" applyAlignment="1" applyProtection="1">
      <alignment horizontal="right"/>
      <protection locked="0"/>
    </xf>
    <xf numFmtId="0" fontId="18" fillId="0" borderId="0" xfId="77" applyFont="1" applyAlignment="1"/>
    <xf numFmtId="0" fontId="21" fillId="0" borderId="0" xfId="77" applyFont="1" applyBorder="1" applyAlignment="1">
      <alignment horizontal="right" vertical="center"/>
    </xf>
    <xf numFmtId="49" fontId="18" fillId="0" borderId="0" xfId="77" applyNumberFormat="1" applyFont="1" applyBorder="1" applyAlignment="1" applyProtection="1">
      <alignment horizontal="right" vertical="top" wrapText="1"/>
      <protection locked="0"/>
    </xf>
    <xf numFmtId="0" fontId="25" fillId="0" borderId="0" xfId="77" applyFont="1" applyAlignment="1">
      <alignment horizontal="right" vertical="center"/>
    </xf>
    <xf numFmtId="14" fontId="26" fillId="0" borderId="0" xfId="77" applyNumberFormat="1" applyFont="1" applyBorder="1" applyAlignment="1">
      <alignment vertical="center"/>
    </xf>
    <xf numFmtId="14" fontId="18" fillId="0" borderId="0" xfId="77" applyNumberFormat="1" applyFont="1" applyBorder="1" applyAlignment="1" applyProtection="1">
      <alignment vertical="top"/>
      <protection locked="0"/>
    </xf>
    <xf numFmtId="14" fontId="18" fillId="0" borderId="0" xfId="77" applyNumberFormat="1" applyFont="1" applyBorder="1" applyAlignment="1" applyProtection="1">
      <protection locked="0"/>
    </xf>
    <xf numFmtId="0" fontId="18" fillId="0" borderId="0" xfId="77" applyFont="1" applyBorder="1" applyAlignment="1"/>
    <xf numFmtId="0" fontId="21" fillId="0" borderId="0" xfId="77" applyFont="1" applyBorder="1" applyAlignment="1">
      <alignment vertical="center" wrapText="1"/>
    </xf>
    <xf numFmtId="14" fontId="18" fillId="0" borderId="0" xfId="77" applyNumberFormat="1" applyFont="1" applyBorder="1" applyAlignment="1" applyProtection="1">
      <alignment vertical="center"/>
      <protection locked="0"/>
    </xf>
    <xf numFmtId="0" fontId="24" fillId="0" borderId="0" xfId="77" applyFont="1" applyAlignment="1"/>
    <xf numFmtId="14" fontId="18" fillId="0" borderId="0" xfId="77" applyNumberFormat="1" applyFont="1" applyAlignment="1" applyProtection="1">
      <alignment horizontal="right"/>
      <protection locked="0"/>
    </xf>
    <xf numFmtId="0" fontId="24" fillId="0" borderId="0" xfId="77" applyFont="1" applyAlignment="1" applyProtection="1"/>
    <xf numFmtId="14" fontId="18" fillId="0" borderId="0" xfId="77" applyNumberFormat="1" applyFont="1" applyAlignment="1" applyProtection="1">
      <alignment horizontal="right"/>
    </xf>
    <xf numFmtId="0" fontId="21" fillId="0" borderId="20" xfId="77" applyFont="1" applyBorder="1" applyAlignment="1" applyProtection="1"/>
    <xf numFmtId="0" fontId="21" fillId="0" borderId="22" xfId="77" applyFont="1" applyBorder="1" applyAlignment="1" applyProtection="1"/>
    <xf numFmtId="0" fontId="21" fillId="0" borderId="21" xfId="77" applyFont="1" applyBorder="1" applyAlignment="1" applyProtection="1"/>
    <xf numFmtId="0" fontId="21" fillId="7" borderId="23" xfId="77" applyFont="1" applyFill="1" applyBorder="1" applyAlignment="1" applyProtection="1">
      <alignment horizontal="center" vertical="center" wrapText="1"/>
    </xf>
    <xf numFmtId="0" fontId="21" fillId="8" borderId="23" xfId="77" applyFont="1" applyFill="1" applyBorder="1" applyAlignment="1" applyProtection="1">
      <alignment horizontal="center" vertical="center" wrapText="1"/>
    </xf>
    <xf numFmtId="0" fontId="18" fillId="0" borderId="0" xfId="77" applyFont="1" applyFill="1" applyBorder="1" applyAlignment="1" applyProtection="1">
      <alignment horizontal="center" vertical="center" wrapText="1"/>
    </xf>
    <xf numFmtId="14" fontId="21" fillId="0" borderId="0" xfId="77" applyNumberFormat="1" applyFont="1" applyBorder="1" applyAlignment="1" applyProtection="1">
      <alignment vertical="center" wrapText="1"/>
    </xf>
    <xf numFmtId="0" fontId="21" fillId="0" borderId="5" xfId="77" applyFont="1" applyBorder="1" applyAlignment="1" applyProtection="1"/>
    <xf numFmtId="0" fontId="18" fillId="0" borderId="0" xfId="77" applyFont="1" applyBorder="1" applyAlignment="1" applyProtection="1">
      <alignment vertical="center"/>
    </xf>
    <xf numFmtId="43" fontId="18" fillId="0" borderId="24" xfId="10" applyFont="1" applyBorder="1" applyAlignment="1" applyProtection="1">
      <alignment horizontal="right"/>
    </xf>
    <xf numFmtId="43" fontId="18" fillId="0" borderId="0" xfId="10" applyFont="1" applyBorder="1" applyAlignment="1" applyProtection="1">
      <alignment horizontal="right"/>
    </xf>
    <xf numFmtId="43" fontId="18" fillId="0" borderId="25" xfId="10" applyFont="1" applyBorder="1" applyAlignment="1" applyProtection="1">
      <alignment horizontal="right"/>
    </xf>
    <xf numFmtId="0" fontId="18" fillId="0" borderId="0" xfId="77" applyFont="1" applyFill="1" applyProtection="1"/>
    <xf numFmtId="0" fontId="22" fillId="0" borderId="0" xfId="77" applyFont="1" applyFill="1" applyAlignment="1" applyProtection="1">
      <alignment vertical="top" wrapText="1"/>
    </xf>
    <xf numFmtId="9" fontId="18" fillId="0" borderId="0" xfId="77" applyNumberFormat="1" applyFont="1" applyAlignment="1" applyProtection="1">
      <alignment horizontal="right"/>
      <protection locked="0"/>
    </xf>
    <xf numFmtId="0" fontId="18" fillId="0" borderId="5" xfId="77" applyFont="1" applyBorder="1" applyAlignment="1" applyProtection="1"/>
    <xf numFmtId="43" fontId="18" fillId="0" borderId="26" xfId="10" applyFont="1" applyBorder="1" applyAlignment="1" applyProtection="1">
      <alignment horizontal="right"/>
    </xf>
    <xf numFmtId="0" fontId="27" fillId="0" borderId="0" xfId="77" applyFont="1" applyProtection="1"/>
    <xf numFmtId="0" fontId="21" fillId="0" borderId="22" xfId="77" applyFont="1" applyBorder="1" applyProtection="1"/>
    <xf numFmtId="0" fontId="21" fillId="0" borderId="21" xfId="77" applyFont="1" applyBorder="1" applyProtection="1"/>
    <xf numFmtId="43" fontId="21" fillId="0" borderId="23" xfId="10" applyFont="1" applyBorder="1" applyAlignment="1" applyProtection="1">
      <alignment horizontal="right"/>
    </xf>
    <xf numFmtId="43" fontId="21" fillId="0" borderId="0" xfId="10" applyFont="1" applyBorder="1" applyAlignment="1" applyProtection="1">
      <alignment horizontal="right"/>
    </xf>
    <xf numFmtId="0" fontId="18" fillId="0" borderId="0" xfId="77" applyFont="1" applyBorder="1" applyAlignment="1" applyProtection="1">
      <alignment horizontal="right" vertical="center" wrapText="1"/>
    </xf>
    <xf numFmtId="0" fontId="18" fillId="0" borderId="0" xfId="77" applyFont="1" applyBorder="1" applyAlignment="1" applyProtection="1">
      <alignment horizontal="center" vertical="center" wrapText="1"/>
    </xf>
    <xf numFmtId="173" fontId="18" fillId="0" borderId="0" xfId="77" applyNumberFormat="1" applyFont="1" applyBorder="1" applyAlignment="1" applyProtection="1">
      <alignment horizontal="center" vertical="center" wrapText="1"/>
    </xf>
    <xf numFmtId="172" fontId="18" fillId="0" borderId="0" xfId="77" applyNumberFormat="1" applyFont="1" applyBorder="1" applyAlignment="1" applyProtection="1">
      <alignment vertical="center" wrapText="1"/>
    </xf>
    <xf numFmtId="0" fontId="21" fillId="9" borderId="1" xfId="77" applyFont="1" applyFill="1" applyBorder="1" applyAlignment="1">
      <alignment horizontal="center" vertical="center" wrapText="1"/>
    </xf>
    <xf numFmtId="0" fontId="21" fillId="9" borderId="4" xfId="77" applyFont="1" applyFill="1" applyBorder="1" applyAlignment="1">
      <alignment horizontal="left" vertical="center" wrapText="1"/>
    </xf>
    <xf numFmtId="0" fontId="21" fillId="9" borderId="2" xfId="77" applyFont="1" applyFill="1" applyBorder="1" applyAlignment="1">
      <alignment horizontal="left" vertical="center" wrapText="1"/>
    </xf>
    <xf numFmtId="0" fontId="21" fillId="9" borderId="1" xfId="77" applyFont="1" applyFill="1" applyBorder="1" applyAlignment="1">
      <alignment horizontal="left" vertical="center" wrapText="1"/>
    </xf>
    <xf numFmtId="0" fontId="21" fillId="9" borderId="3" xfId="77" applyFont="1" applyFill="1" applyBorder="1" applyAlignment="1">
      <alignment vertical="center" wrapText="1"/>
    </xf>
    <xf numFmtId="0" fontId="21" fillId="9" borderId="27" xfId="77" applyFont="1" applyFill="1" applyBorder="1" applyAlignment="1">
      <alignment horizontal="center" vertical="center" wrapText="1"/>
    </xf>
    <xf numFmtId="0" fontId="29" fillId="0" borderId="1" xfId="77" applyFont="1" applyBorder="1" applyAlignment="1" applyProtection="1">
      <alignment horizontal="right" vertical="center"/>
    </xf>
    <xf numFmtId="173" fontId="29" fillId="0" borderId="28" xfId="77" applyNumberFormat="1" applyFont="1" applyBorder="1" applyAlignment="1" applyProtection="1">
      <alignment horizontal="left" vertical="top" wrapText="1"/>
      <protection locked="0"/>
    </xf>
    <xf numFmtId="172" fontId="18" fillId="0" borderId="4" xfId="77" applyNumberFormat="1" applyFont="1" applyBorder="1" applyAlignment="1" applyProtection="1">
      <alignment horizontal="left" vertical="top" wrapText="1"/>
      <protection locked="0"/>
    </xf>
    <xf numFmtId="172" fontId="18" fillId="0" borderId="28" xfId="77" applyNumberFormat="1" applyFont="1" applyBorder="1" applyAlignment="1" applyProtection="1">
      <alignment horizontal="left" vertical="top" wrapText="1"/>
      <protection locked="0"/>
    </xf>
    <xf numFmtId="14" fontId="18" fillId="0" borderId="1" xfId="77" applyNumberFormat="1" applyFont="1" applyBorder="1" applyAlignment="1" applyProtection="1">
      <alignment horizontal="center" vertical="top" wrapText="1"/>
      <protection locked="0"/>
    </xf>
    <xf numFmtId="172" fontId="18" fillId="0" borderId="3" xfId="77" applyNumberFormat="1" applyFont="1" applyBorder="1" applyAlignment="1" applyProtection="1">
      <alignment horizontal="center" vertical="top"/>
      <protection locked="0"/>
    </xf>
    <xf numFmtId="0" fontId="18" fillId="0" borderId="3" xfId="77" applyFont="1" applyBorder="1" applyAlignment="1" applyProtection="1">
      <alignment horizontal="center" vertical="top"/>
      <protection locked="0"/>
    </xf>
    <xf numFmtId="0" fontId="21" fillId="9" borderId="27" xfId="77" applyFont="1" applyFill="1" applyBorder="1" applyAlignment="1">
      <alignment vertical="top" wrapText="1"/>
    </xf>
    <xf numFmtId="173" fontId="29" fillId="0" borderId="4" xfId="77" applyNumberFormat="1" applyFont="1" applyBorder="1" applyAlignment="1" applyProtection="1">
      <alignment horizontal="left" vertical="top" wrapText="1"/>
      <protection locked="0"/>
    </xf>
    <xf numFmtId="0" fontId="21" fillId="9" borderId="6" xfId="77" applyFont="1" applyFill="1" applyBorder="1" applyAlignment="1">
      <alignment vertical="top" wrapText="1"/>
    </xf>
    <xf numFmtId="0" fontId="21" fillId="9" borderId="29" xfId="77" applyFont="1" applyFill="1" applyBorder="1" applyAlignment="1">
      <alignment vertical="top" wrapText="1"/>
    </xf>
    <xf numFmtId="0" fontId="10" fillId="0" borderId="0" xfId="77" applyFont="1" applyBorder="1" applyAlignment="1" applyProtection="1">
      <alignment horizontal="left" wrapText="1"/>
    </xf>
    <xf numFmtId="172" fontId="18" fillId="0" borderId="0" xfId="77" applyNumberFormat="1" applyFont="1" applyBorder="1" applyAlignment="1" applyProtection="1">
      <alignment horizontal="left" vertical="top" wrapText="1"/>
    </xf>
    <xf numFmtId="0" fontId="21" fillId="9" borderId="3" xfId="77" applyFont="1" applyFill="1" applyBorder="1" applyAlignment="1" applyProtection="1">
      <alignment horizontal="left"/>
    </xf>
    <xf numFmtId="0" fontId="22" fillId="9" borderId="2" xfId="77" applyFont="1" applyFill="1" applyBorder="1" applyProtection="1"/>
    <xf numFmtId="0" fontId="28" fillId="0" borderId="0" xfId="77" applyFont="1" applyBorder="1" applyAlignment="1" applyProtection="1">
      <alignment vertical="center"/>
    </xf>
    <xf numFmtId="0" fontId="24" fillId="0" borderId="0" xfId="77" applyFont="1" applyBorder="1" applyAlignment="1" applyProtection="1">
      <alignment horizontal="left" vertical="center"/>
    </xf>
    <xf numFmtId="0" fontId="18" fillId="0" borderId="28" xfId="77" applyFont="1" applyBorder="1" applyAlignment="1" applyProtection="1">
      <alignment horizontal="center" vertical="center" wrapText="1"/>
    </xf>
    <xf numFmtId="0" fontId="21" fillId="0" borderId="28" xfId="77" applyFont="1" applyBorder="1" applyAlignment="1" applyProtection="1">
      <alignment vertical="center" wrapText="1"/>
    </xf>
    <xf numFmtId="0" fontId="18" fillId="0" borderId="28" xfId="77" applyFont="1" applyBorder="1" applyAlignment="1" applyProtection="1">
      <alignment vertical="center" wrapText="1"/>
    </xf>
    <xf numFmtId="0" fontId="18" fillId="0" borderId="0" xfId="77" applyFont="1" applyAlignment="1" applyProtection="1">
      <alignment vertical="center" wrapText="1"/>
    </xf>
    <xf numFmtId="0" fontId="18" fillId="0" borderId="0" xfId="77" applyFont="1" applyAlignment="1" applyProtection="1">
      <alignment horizontal="center" vertical="center" wrapText="1"/>
    </xf>
    <xf numFmtId="0" fontId="18" fillId="0" borderId="28" xfId="77" applyFont="1" applyBorder="1" applyProtection="1"/>
    <xf numFmtId="0" fontId="21" fillId="0" borderId="0" xfId="77" applyFont="1" applyBorder="1" applyAlignment="1" applyProtection="1">
      <alignment horizontal="left" vertical="center" wrapText="1"/>
    </xf>
    <xf numFmtId="0" fontId="21" fillId="0" borderId="0" xfId="77" applyFont="1" applyAlignment="1" applyProtection="1">
      <alignment horizontal="center"/>
    </xf>
    <xf numFmtId="0" fontId="18" fillId="0" borderId="0" xfId="77" applyFont="1" applyAlignment="1" applyProtection="1">
      <alignment horizontal="center"/>
    </xf>
    <xf numFmtId="0" fontId="32" fillId="0" borderId="5" xfId="77" applyFont="1" applyBorder="1" applyAlignment="1" applyProtection="1">
      <alignment vertical="center"/>
    </xf>
    <xf numFmtId="0" fontId="31" fillId="0" borderId="0" xfId="77" applyFont="1" applyBorder="1" applyAlignment="1" applyProtection="1">
      <alignment horizontal="center" vertical="top"/>
    </xf>
    <xf numFmtId="0" fontId="31" fillId="0" borderId="0" xfId="77" applyFont="1" applyBorder="1" applyAlignment="1" applyProtection="1">
      <alignment vertical="top"/>
    </xf>
    <xf numFmtId="0" fontId="31" fillId="0" borderId="0" xfId="77" applyFont="1" applyBorder="1" applyAlignment="1" applyProtection="1">
      <alignment horizontal="right" wrapText="1"/>
    </xf>
    <xf numFmtId="169" fontId="31" fillId="0" borderId="0" xfId="77" applyNumberFormat="1" applyFont="1" applyBorder="1" applyAlignment="1" applyProtection="1">
      <alignment vertical="top"/>
    </xf>
    <xf numFmtId="4" fontId="31" fillId="0" borderId="0" xfId="77" applyNumberFormat="1" applyFont="1" applyBorder="1" applyAlignment="1" applyProtection="1">
      <alignment vertical="top"/>
    </xf>
    <xf numFmtId="4" fontId="31" fillId="0" borderId="11" xfId="77" applyNumberFormat="1" applyFont="1" applyBorder="1" applyAlignment="1" applyProtection="1">
      <alignment vertical="top"/>
    </xf>
    <xf numFmtId="0" fontId="32" fillId="0" borderId="0" xfId="77" applyFont="1" applyBorder="1" applyAlignment="1" applyProtection="1">
      <alignment horizontal="right"/>
    </xf>
    <xf numFmtId="3" fontId="31" fillId="0" borderId="30" xfId="77" applyNumberFormat="1" applyFont="1" applyBorder="1" applyAlignment="1" applyProtection="1">
      <alignment horizontal="right" vertical="top"/>
    </xf>
    <xf numFmtId="0" fontId="32" fillId="0" borderId="0" xfId="77" applyFont="1" applyBorder="1" applyAlignment="1" applyProtection="1">
      <alignment vertical="center"/>
    </xf>
    <xf numFmtId="169" fontId="31" fillId="0" borderId="6" xfId="77" applyNumberFormat="1" applyFont="1" applyBorder="1" applyAlignment="1" applyProtection="1">
      <alignment vertical="top"/>
    </xf>
    <xf numFmtId="4" fontId="31" fillId="0" borderId="6" xfId="77" applyNumberFormat="1" applyFont="1" applyBorder="1" applyAlignment="1" applyProtection="1">
      <alignment vertical="top"/>
    </xf>
    <xf numFmtId="0" fontId="32" fillId="0" borderId="0" xfId="77" applyFont="1" applyBorder="1" applyAlignment="1" applyProtection="1">
      <alignment horizontal="right" vertical="center"/>
    </xf>
    <xf numFmtId="0" fontId="31" fillId="0" borderId="30" xfId="77" applyNumberFormat="1" applyFont="1" applyBorder="1" applyAlignment="1" applyProtection="1">
      <alignment horizontal="right" wrapText="1"/>
    </xf>
    <xf numFmtId="0" fontId="32" fillId="0" borderId="0" xfId="77" applyFont="1" applyBorder="1" applyAlignment="1" applyProtection="1">
      <alignment vertical="center" wrapText="1"/>
    </xf>
    <xf numFmtId="0" fontId="31" fillId="0" borderId="0" xfId="77" applyFont="1" applyBorder="1" applyAlignment="1" applyProtection="1">
      <alignment vertical="center" wrapText="1"/>
    </xf>
    <xf numFmtId="0" fontId="31" fillId="0" borderId="0" xfId="77" applyFont="1" applyBorder="1" applyAlignment="1" applyProtection="1">
      <alignment vertical="top" wrapText="1"/>
    </xf>
    <xf numFmtId="14" fontId="32" fillId="0" borderId="0" xfId="77" applyNumberFormat="1" applyFont="1" applyBorder="1" applyAlignment="1" applyProtection="1">
      <alignment horizontal="right" vertical="top"/>
    </xf>
    <xf numFmtId="14" fontId="31" fillId="0" borderId="0" xfId="77" applyNumberFormat="1" applyFont="1" applyBorder="1" applyAlignment="1" applyProtection="1">
      <alignment vertical="top" wrapText="1"/>
    </xf>
    <xf numFmtId="14" fontId="33" fillId="0" borderId="0" xfId="77" applyNumberFormat="1" applyFont="1" applyBorder="1" applyAlignment="1" applyProtection="1">
      <alignment horizontal="right" vertical="top" wrapText="1"/>
    </xf>
    <xf numFmtId="14" fontId="33" fillId="0" borderId="0" xfId="77" applyNumberFormat="1" applyFont="1" applyBorder="1" applyAlignment="1" applyProtection="1">
      <alignment vertical="top" wrapText="1"/>
    </xf>
    <xf numFmtId="14" fontId="33" fillId="0" borderId="0" xfId="77" applyNumberFormat="1" applyFont="1" applyBorder="1" applyProtection="1"/>
    <xf numFmtId="14" fontId="33" fillId="0" borderId="0" xfId="77" applyNumberFormat="1" applyFont="1" applyBorder="1" applyAlignment="1" applyProtection="1">
      <alignment horizontal="left" vertical="top"/>
    </xf>
    <xf numFmtId="0" fontId="31" fillId="0" borderId="0" xfId="77" applyFont="1" applyBorder="1" applyProtection="1"/>
    <xf numFmtId="0" fontId="31" fillId="0" borderId="30" xfId="77" applyFont="1" applyBorder="1" applyAlignment="1" applyProtection="1">
      <alignment horizontal="right"/>
    </xf>
    <xf numFmtId="169" fontId="32" fillId="0" borderId="31" xfId="77" applyNumberFormat="1" applyFont="1" applyBorder="1" applyAlignment="1" applyProtection="1">
      <alignment horizontal="left" vertical="top"/>
    </xf>
    <xf numFmtId="169" fontId="31" fillId="0" borderId="32" xfId="77" applyNumberFormat="1" applyFont="1" applyBorder="1" applyAlignment="1" applyProtection="1">
      <alignment horizontal="left" vertical="top"/>
    </xf>
    <xf numFmtId="169" fontId="32" fillId="0" borderId="32" xfId="77" applyNumberFormat="1" applyFont="1" applyFill="1" applyBorder="1" applyAlignment="1" applyProtection="1">
      <alignment horizontal="right" vertical="top"/>
    </xf>
    <xf numFmtId="0" fontId="31" fillId="0" borderId="32" xfId="77" applyFont="1" applyBorder="1" applyProtection="1"/>
    <xf numFmtId="0" fontId="32" fillId="0" borderId="32" xfId="77" applyFont="1" applyBorder="1" applyAlignment="1" applyProtection="1">
      <alignment horizontal="right"/>
    </xf>
    <xf numFmtId="14" fontId="31" fillId="0" borderId="32" xfId="77" applyNumberFormat="1" applyFont="1" applyBorder="1" applyProtection="1"/>
    <xf numFmtId="14" fontId="31" fillId="0" borderId="33" xfId="77" applyNumberFormat="1" applyFont="1" applyBorder="1" applyAlignment="1" applyProtection="1">
      <alignment horizontal="right"/>
    </xf>
    <xf numFmtId="0" fontId="18" fillId="2" borderId="22" xfId="77" applyFont="1" applyFill="1" applyBorder="1" applyAlignment="1" applyProtection="1">
      <alignment horizontal="left" vertical="center"/>
    </xf>
    <xf numFmtId="0" fontId="18" fillId="2" borderId="22" xfId="77" applyFont="1" applyFill="1" applyBorder="1" applyAlignment="1" applyProtection="1">
      <alignment horizontal="left" vertical="center" wrapText="1"/>
    </xf>
    <xf numFmtId="169" fontId="18" fillId="2" borderId="22" xfId="77" applyNumberFormat="1" applyFont="1" applyFill="1" applyBorder="1" applyAlignment="1" applyProtection="1">
      <alignment horizontal="left" vertical="center" wrapText="1"/>
    </xf>
    <xf numFmtId="169" fontId="18" fillId="2" borderId="22" xfId="77" applyNumberFormat="1" applyFont="1" applyFill="1" applyBorder="1" applyAlignment="1" applyProtection="1">
      <alignment horizontal="left" vertical="center"/>
    </xf>
    <xf numFmtId="4" fontId="18" fillId="2" borderId="22" xfId="77" applyNumberFormat="1" applyFont="1" applyFill="1" applyBorder="1" applyAlignment="1" applyProtection="1">
      <alignment horizontal="left" vertical="center"/>
    </xf>
    <xf numFmtId="4" fontId="18" fillId="2" borderId="18" xfId="77" applyNumberFormat="1" applyFont="1" applyFill="1" applyBorder="1" applyAlignment="1" applyProtection="1">
      <alignment horizontal="left" vertical="center"/>
    </xf>
    <xf numFmtId="169" fontId="34" fillId="0" borderId="0" xfId="77" applyNumberFormat="1" applyFont="1" applyBorder="1" applyAlignment="1" applyProtection="1">
      <alignment horizontal="right" vertical="center"/>
    </xf>
    <xf numFmtId="0" fontId="35" fillId="0" borderId="0" xfId="77" applyFont="1" applyBorder="1" applyAlignment="1" applyProtection="1">
      <alignment horizontal="left"/>
    </xf>
    <xf numFmtId="0" fontId="35" fillId="0" borderId="0" xfId="77" applyFont="1" applyBorder="1" applyAlignment="1" applyProtection="1">
      <alignment horizontal="center"/>
    </xf>
    <xf numFmtId="0" fontId="35" fillId="0" borderId="0" xfId="77" applyFont="1" applyAlignment="1" applyProtection="1"/>
    <xf numFmtId="0" fontId="35" fillId="0" borderId="0" xfId="77" applyFont="1" applyBorder="1" applyAlignment="1" applyProtection="1">
      <alignment wrapText="1"/>
    </xf>
    <xf numFmtId="169" fontId="35" fillId="0" borderId="0" xfId="77" applyNumberFormat="1" applyFont="1" applyBorder="1" applyAlignment="1" applyProtection="1">
      <alignment horizontal="left"/>
    </xf>
    <xf numFmtId="169" fontId="35" fillId="0" borderId="18" xfId="77" applyNumberFormat="1" applyFont="1" applyBorder="1" applyAlignment="1" applyProtection="1">
      <alignment horizontal="center" wrapText="1"/>
    </xf>
    <xf numFmtId="169" fontId="35" fillId="0" borderId="0" xfId="77" applyNumberFormat="1" applyFont="1" applyBorder="1" applyAlignment="1" applyProtection="1">
      <alignment horizontal="center" wrapText="1"/>
    </xf>
    <xf numFmtId="169" fontId="35" fillId="0" borderId="0" xfId="77" applyNumberFormat="1" applyFont="1" applyBorder="1" applyAlignment="1" applyProtection="1">
      <alignment horizontal="center"/>
    </xf>
    <xf numFmtId="0" fontId="35" fillId="0" borderId="0" xfId="77" applyFont="1" applyBorder="1" applyAlignment="1" applyProtection="1"/>
    <xf numFmtId="169" fontId="35" fillId="0" borderId="0" xfId="77" applyNumberFormat="1" applyFont="1" applyBorder="1" applyAlignment="1" applyProtection="1"/>
    <xf numFmtId="4" fontId="35" fillId="0" borderId="0" xfId="77" applyNumberFormat="1" applyFont="1" applyBorder="1" applyAlignment="1" applyProtection="1"/>
    <xf numFmtId="0" fontId="34" fillId="0" borderId="0" xfId="77" applyFont="1" applyBorder="1" applyAlignment="1" applyProtection="1">
      <alignment horizontal="left" vertical="center"/>
    </xf>
    <xf numFmtId="0" fontId="35" fillId="0" borderId="0" xfId="77" applyFont="1" applyBorder="1" applyAlignment="1" applyProtection="1">
      <alignment horizontal="center" vertical="center"/>
    </xf>
    <xf numFmtId="0" fontId="35" fillId="0" borderId="0" xfId="77" applyFont="1" applyAlignment="1" applyProtection="1">
      <alignment vertical="center"/>
    </xf>
    <xf numFmtId="169" fontId="35" fillId="0" borderId="0" xfId="77" applyNumberFormat="1" applyFont="1" applyBorder="1" applyAlignment="1" applyProtection="1">
      <alignment horizontal="center" vertical="center" wrapText="1"/>
    </xf>
    <xf numFmtId="0" fontId="35" fillId="0" borderId="0" xfId="77" applyFont="1" applyFill="1" applyBorder="1" applyAlignment="1"/>
    <xf numFmtId="169" fontId="34" fillId="0" borderId="0" xfId="77" applyNumberFormat="1" applyFont="1" applyBorder="1" applyAlignment="1" applyProtection="1">
      <alignment horizontal="center" vertical="center"/>
    </xf>
    <xf numFmtId="0" fontId="35" fillId="0" borderId="0" xfId="77" applyFont="1" applyFill="1" applyBorder="1" applyAlignment="1" applyProtection="1"/>
    <xf numFmtId="0" fontId="34" fillId="0" borderId="0" xfId="77" applyFont="1" applyBorder="1" applyAlignment="1" applyProtection="1">
      <alignment horizontal="right" vertical="center"/>
    </xf>
    <xf numFmtId="3" fontId="35" fillId="0" borderId="0" xfId="77" applyNumberFormat="1" applyFont="1" applyBorder="1" applyAlignment="1" applyProtection="1">
      <alignment horizontal="right" vertical="center"/>
    </xf>
    <xf numFmtId="0" fontId="35" fillId="0" borderId="0" xfId="77" applyFont="1" applyBorder="1" applyAlignment="1" applyProtection="1">
      <alignment vertical="top" wrapText="1"/>
    </xf>
    <xf numFmtId="169" fontId="35" fillId="0" borderId="0" xfId="77" applyNumberFormat="1" applyFont="1" applyBorder="1" applyAlignment="1" applyProtection="1">
      <alignment horizontal="center" vertical="top" wrapText="1"/>
    </xf>
    <xf numFmtId="0" fontId="35" fillId="0" borderId="0" xfId="77" applyFont="1" applyBorder="1" applyAlignment="1" applyProtection="1">
      <alignment horizontal="center" vertical="top"/>
    </xf>
    <xf numFmtId="169" fontId="35" fillId="0" borderId="0" xfId="77" applyNumberFormat="1" applyFont="1" applyBorder="1" applyAlignment="1" applyProtection="1">
      <alignment horizontal="center" vertical="top"/>
    </xf>
    <xf numFmtId="0" fontId="35" fillId="0" borderId="0" xfId="77" applyFont="1" applyBorder="1" applyAlignment="1" applyProtection="1">
      <alignment vertical="top"/>
    </xf>
    <xf numFmtId="169" fontId="38" fillId="5" borderId="17" xfId="77" applyNumberFormat="1" applyFont="1" applyFill="1" applyBorder="1" applyAlignment="1" applyProtection="1">
      <alignment horizontal="center" wrapText="1"/>
    </xf>
    <xf numFmtId="0" fontId="38" fillId="5" borderId="34" xfId="77" applyFont="1" applyFill="1" applyBorder="1" applyAlignment="1" applyProtection="1">
      <alignment horizontal="center"/>
    </xf>
    <xf numFmtId="169" fontId="38" fillId="5" borderId="35" xfId="77" applyNumberFormat="1" applyFont="1" applyFill="1" applyBorder="1" applyAlignment="1" applyProtection="1">
      <alignment horizontal="center" wrapText="1"/>
    </xf>
    <xf numFmtId="0" fontId="38" fillId="5" borderId="35" xfId="77" applyFont="1" applyFill="1" applyBorder="1" applyAlignment="1" applyProtection="1">
      <alignment horizontal="center"/>
    </xf>
    <xf numFmtId="0" fontId="38" fillId="5" borderId="19" xfId="77" applyFont="1" applyFill="1" applyBorder="1" applyAlignment="1" applyProtection="1">
      <alignment horizontal="right"/>
    </xf>
    <xf numFmtId="169" fontId="38" fillId="5" borderId="36" xfId="77" applyNumberFormat="1" applyFont="1" applyFill="1" applyBorder="1" applyAlignment="1" applyProtection="1">
      <alignment horizontal="center" wrapText="1"/>
    </xf>
    <xf numFmtId="171" fontId="30" fillId="5" borderId="36" xfId="9" applyNumberFormat="1" applyFont="1" applyFill="1" applyBorder="1" applyAlignment="1" applyProtection="1"/>
    <xf numFmtId="49" fontId="38" fillId="5" borderId="24" xfId="9" applyNumberFormat="1" applyFont="1" applyFill="1" applyBorder="1" applyAlignment="1" applyProtection="1">
      <alignment horizontal="center" wrapText="1"/>
    </xf>
    <xf numFmtId="4" fontId="30" fillId="7" borderId="37" xfId="9" applyNumberFormat="1" applyFont="1" applyFill="1" applyBorder="1" applyAlignment="1" applyProtection="1">
      <alignment horizontal="right"/>
    </xf>
    <xf numFmtId="0" fontId="22" fillId="5" borderId="38" xfId="77" applyFont="1" applyFill="1" applyBorder="1" applyAlignment="1" applyProtection="1">
      <alignment vertical="center" wrapText="1"/>
      <protection locked="0"/>
    </xf>
    <xf numFmtId="0" fontId="22" fillId="5" borderId="39" xfId="77" applyFont="1" applyFill="1" applyBorder="1" applyAlignment="1" applyProtection="1">
      <alignment vertical="center" wrapText="1"/>
      <protection locked="0"/>
    </xf>
    <xf numFmtId="49" fontId="40" fillId="10" borderId="12" xfId="77" applyNumberFormat="1" applyFont="1" applyFill="1" applyBorder="1" applyAlignment="1" applyProtection="1">
      <alignment horizontal="left" vertical="center" wrapText="1"/>
      <protection locked="0"/>
    </xf>
    <xf numFmtId="169" fontId="30" fillId="5" borderId="40" xfId="77" applyNumberFormat="1" applyFont="1" applyFill="1" applyBorder="1" applyAlignment="1" applyProtection="1">
      <alignment vertical="center" wrapText="1"/>
      <protection locked="0"/>
    </xf>
    <xf numFmtId="169" fontId="30" fillId="5" borderId="41" xfId="77" applyNumberFormat="1" applyFont="1" applyFill="1" applyBorder="1" applyAlignment="1" applyProtection="1">
      <alignment vertical="center" wrapText="1"/>
      <protection locked="0"/>
    </xf>
    <xf numFmtId="0" fontId="22" fillId="5" borderId="42" xfId="77" applyFont="1" applyFill="1" applyBorder="1" applyAlignment="1" applyProtection="1">
      <protection locked="0"/>
    </xf>
    <xf numFmtId="0" fontId="22" fillId="5" borderId="38" xfId="77" applyFont="1" applyFill="1" applyBorder="1" applyAlignment="1" applyProtection="1">
      <protection locked="0"/>
    </xf>
    <xf numFmtId="169" fontId="22" fillId="5" borderId="43" xfId="77" applyNumberFormat="1" applyFont="1" applyFill="1" applyBorder="1" applyAlignment="1" applyProtection="1">
      <alignment vertical="center"/>
      <protection locked="0"/>
    </xf>
    <xf numFmtId="170" fontId="30" fillId="5" borderId="43" xfId="9" applyNumberFormat="1" applyFont="1" applyFill="1" applyBorder="1" applyAlignment="1" applyProtection="1">
      <alignment vertical="center"/>
      <protection locked="0"/>
    </xf>
    <xf numFmtId="0" fontId="22" fillId="5" borderId="39" xfId="77" applyFont="1" applyFill="1" applyBorder="1" applyAlignment="1" applyProtection="1">
      <alignment horizontal="right"/>
      <protection locked="0"/>
    </xf>
    <xf numFmtId="0" fontId="22" fillId="5" borderId="8" xfId="77" applyFont="1" applyFill="1" applyBorder="1" applyAlignment="1" applyProtection="1">
      <alignment horizontal="right"/>
      <protection locked="0"/>
    </xf>
    <xf numFmtId="0" fontId="22" fillId="5" borderId="40" xfId="77" applyFont="1" applyFill="1" applyBorder="1" applyAlignment="1" applyProtection="1">
      <alignment horizontal="right"/>
      <protection locked="0"/>
    </xf>
    <xf numFmtId="0" fontId="22" fillId="5" borderId="43" xfId="77" applyFont="1" applyFill="1" applyBorder="1" applyAlignment="1" applyProtection="1">
      <alignment horizontal="right"/>
      <protection locked="0"/>
    </xf>
    <xf numFmtId="0" fontId="22" fillId="5" borderId="41" xfId="77" applyFont="1" applyFill="1" applyBorder="1" applyAlignment="1" applyProtection="1">
      <alignment horizontal="right"/>
      <protection locked="0"/>
    </xf>
    <xf numFmtId="170" fontId="30" fillId="5" borderId="44" xfId="9" applyNumberFormat="1" applyFont="1" applyFill="1" applyBorder="1" applyAlignment="1" applyProtection="1">
      <alignment vertical="center"/>
      <protection locked="0"/>
    </xf>
    <xf numFmtId="170" fontId="30" fillId="5" borderId="12" xfId="9" applyNumberFormat="1" applyFont="1" applyFill="1" applyBorder="1" applyAlignment="1" applyProtection="1">
      <alignment vertical="center"/>
      <protection locked="0"/>
    </xf>
    <xf numFmtId="170" fontId="30" fillId="11" borderId="39" xfId="9" applyNumberFormat="1" applyFont="1" applyFill="1" applyBorder="1" applyAlignment="1" applyProtection="1">
      <alignment vertical="center"/>
      <protection locked="0"/>
    </xf>
    <xf numFmtId="170" fontId="30" fillId="7" borderId="42" xfId="9" applyNumberFormat="1" applyFont="1" applyFill="1" applyBorder="1" applyAlignment="1" applyProtection="1">
      <alignment vertical="center"/>
      <protection locked="0"/>
    </xf>
    <xf numFmtId="170" fontId="30" fillId="7" borderId="38" xfId="9" applyNumberFormat="1" applyFont="1" applyFill="1" applyBorder="1" applyAlignment="1" applyProtection="1">
      <alignment vertical="center"/>
      <protection locked="0"/>
    </xf>
    <xf numFmtId="0" fontId="30" fillId="8" borderId="43" xfId="77" applyFont="1" applyFill="1" applyBorder="1" applyAlignment="1">
      <alignment vertical="center"/>
    </xf>
    <xf numFmtId="0" fontId="30" fillId="8" borderId="39" xfId="77" applyFont="1" applyFill="1" applyBorder="1" applyAlignment="1">
      <alignment vertical="center"/>
    </xf>
    <xf numFmtId="4" fontId="41" fillId="7" borderId="11" xfId="9" applyNumberFormat="1" applyFont="1" applyFill="1" applyBorder="1" applyAlignment="1" applyProtection="1">
      <alignment horizontal="center"/>
    </xf>
    <xf numFmtId="4" fontId="22" fillId="0" borderId="0" xfId="77" applyNumberFormat="1" applyFont="1" applyFill="1" applyBorder="1" applyAlignment="1" applyProtection="1">
      <alignment vertical="top"/>
      <protection locked="0"/>
    </xf>
    <xf numFmtId="0" fontId="22" fillId="0" borderId="0" xfId="77" applyFont="1" applyFill="1" applyBorder="1" applyAlignment="1" applyProtection="1">
      <alignment vertical="top"/>
      <protection locked="0"/>
    </xf>
    <xf numFmtId="0" fontId="42" fillId="0" borderId="0" xfId="77" applyFont="1" applyBorder="1" applyAlignment="1" applyProtection="1">
      <alignment horizontal="left" vertical="top"/>
    </xf>
    <xf numFmtId="0" fontId="22" fillId="0" borderId="0" xfId="77" applyFont="1" applyFill="1" applyAlignment="1" applyProtection="1">
      <alignment vertical="top"/>
      <protection locked="0"/>
    </xf>
    <xf numFmtId="4" fontId="19" fillId="0" borderId="0" xfId="77" applyNumberFormat="1" applyFont="1" applyFill="1" applyBorder="1" applyAlignment="1" applyProtection="1">
      <alignment vertical="top"/>
    </xf>
    <xf numFmtId="0" fontId="19" fillId="0" borderId="0" xfId="77" applyFont="1" applyFill="1" applyBorder="1" applyAlignment="1">
      <alignment vertical="top"/>
    </xf>
    <xf numFmtId="0" fontId="25" fillId="0" borderId="0" xfId="77" applyFont="1" applyFill="1" applyBorder="1" applyAlignment="1">
      <alignment horizontal="center" vertical="center"/>
    </xf>
    <xf numFmtId="4" fontId="22" fillId="0" borderId="5" xfId="77" applyNumberFormat="1" applyFont="1" applyFill="1" applyBorder="1" applyAlignment="1" applyProtection="1">
      <alignment vertical="top"/>
      <protection locked="0"/>
    </xf>
    <xf numFmtId="0" fontId="22" fillId="0" borderId="0" xfId="77" applyFont="1" applyBorder="1"/>
    <xf numFmtId="4" fontId="18" fillId="0" borderId="0" xfId="77" applyNumberFormat="1" applyFont="1" applyBorder="1" applyAlignment="1"/>
    <xf numFmtId="4" fontId="18" fillId="0" borderId="0" xfId="77" applyNumberFormat="1" applyFont="1" applyFill="1" applyBorder="1" applyAlignment="1" applyProtection="1"/>
    <xf numFmtId="14" fontId="23" fillId="0" borderId="0" xfId="77" applyNumberFormat="1" applyFont="1" applyFill="1" applyBorder="1" applyAlignment="1"/>
    <xf numFmtId="4" fontId="18" fillId="0" borderId="0" xfId="77" applyNumberFormat="1" applyFont="1" applyFill="1" applyBorder="1" applyAlignment="1" applyProtection="1">
      <alignment vertical="top"/>
    </xf>
    <xf numFmtId="0" fontId="18" fillId="0" borderId="0" xfId="77" applyFont="1" applyFill="1" applyBorder="1" applyAlignment="1">
      <alignment vertical="top"/>
    </xf>
    <xf numFmtId="4" fontId="22" fillId="0" borderId="0" xfId="77" applyNumberFormat="1" applyFont="1" applyFill="1" applyBorder="1" applyAlignment="1" applyProtection="1">
      <alignment horizontal="left" vertical="center"/>
    </xf>
    <xf numFmtId="0" fontId="22" fillId="0" borderId="0" xfId="77" applyFont="1" applyFill="1" applyBorder="1" applyAlignment="1">
      <alignment horizontal="left" vertical="center"/>
    </xf>
    <xf numFmtId="0" fontId="22" fillId="0" borderId="0" xfId="77" applyFont="1" applyFill="1" applyBorder="1" applyAlignment="1">
      <alignment vertical="top"/>
    </xf>
    <xf numFmtId="0" fontId="22" fillId="0" borderId="0" xfId="77" applyFont="1" applyFill="1" applyAlignment="1">
      <alignment vertical="top"/>
    </xf>
    <xf numFmtId="4" fontId="30" fillId="7" borderId="13" xfId="77" applyNumberFormat="1" applyFont="1" applyFill="1" applyBorder="1" applyAlignment="1" applyProtection="1">
      <alignment horizontal="center" vertical="top" wrapText="1"/>
    </xf>
    <xf numFmtId="4" fontId="30" fillId="7" borderId="14" xfId="77" applyNumberFormat="1" applyFont="1" applyFill="1" applyBorder="1" applyAlignment="1" applyProtection="1">
      <alignment horizontal="center" vertical="top" wrapText="1"/>
    </xf>
    <xf numFmtId="4" fontId="30" fillId="8" borderId="14" xfId="77" applyNumberFormat="1" applyFont="1" applyFill="1" applyBorder="1" applyAlignment="1" applyProtection="1">
      <alignment horizontal="center" vertical="top" wrapText="1"/>
    </xf>
    <xf numFmtId="0" fontId="30" fillId="8" borderId="15" xfId="77" applyFont="1" applyFill="1" applyBorder="1" applyAlignment="1">
      <alignment horizontal="center" vertical="top" wrapText="1"/>
    </xf>
    <xf numFmtId="0" fontId="30" fillId="0" borderId="0" xfId="77" applyFont="1" applyFill="1" applyBorder="1" applyAlignment="1">
      <alignment horizontal="center" vertical="center"/>
    </xf>
    <xf numFmtId="0" fontId="30" fillId="0" borderId="8" xfId="77" applyFont="1" applyFill="1" applyBorder="1" applyAlignment="1">
      <alignment vertical="center"/>
    </xf>
    <xf numFmtId="0" fontId="30" fillId="0" borderId="8" xfId="77" applyFont="1" applyFill="1" applyBorder="1" applyAlignment="1">
      <alignment horizontal="center" vertical="center"/>
    </xf>
    <xf numFmtId="43" fontId="22" fillId="12" borderId="45" xfId="10" applyFont="1" applyFill="1" applyBorder="1" applyAlignment="1" applyProtection="1">
      <alignment horizontal="right" vertical="top"/>
    </xf>
    <xf numFmtId="49" fontId="22" fillId="12" borderId="2" xfId="10" quotePrefix="1" applyNumberFormat="1" applyFont="1" applyFill="1" applyBorder="1" applyAlignment="1" applyProtection="1">
      <alignment horizontal="right" vertical="top"/>
    </xf>
    <xf numFmtId="43" fontId="30" fillId="2" borderId="29" xfId="10" applyFont="1" applyFill="1" applyBorder="1" applyAlignment="1" applyProtection="1">
      <alignment vertical="top"/>
    </xf>
    <xf numFmtId="0" fontId="22" fillId="12" borderId="46" xfId="77" applyFont="1" applyFill="1" applyBorder="1" applyAlignment="1" applyProtection="1">
      <alignment horizontal="left" vertical="top" wrapText="1"/>
    </xf>
    <xf numFmtId="0" fontId="22" fillId="12" borderId="47" xfId="77" applyFont="1" applyFill="1" applyBorder="1" applyAlignment="1" applyProtection="1">
      <alignment horizontal="left" vertical="top" wrapText="1"/>
    </xf>
    <xf numFmtId="0" fontId="22" fillId="0" borderId="10" xfId="77" applyFont="1" applyFill="1" applyBorder="1" applyAlignment="1">
      <alignment vertical="top"/>
    </xf>
    <xf numFmtId="43" fontId="22" fillId="12" borderId="48" xfId="10" applyFont="1" applyFill="1" applyBorder="1" applyAlignment="1" applyProtection="1">
      <alignment horizontal="right" vertical="top"/>
    </xf>
    <xf numFmtId="49" fontId="22" fillId="12" borderId="14" xfId="10" quotePrefix="1" applyNumberFormat="1" applyFont="1" applyFill="1" applyBorder="1" applyAlignment="1" applyProtection="1">
      <alignment horizontal="right" vertical="top"/>
    </xf>
    <xf numFmtId="43" fontId="30" fillId="2" borderId="14" xfId="10" applyFont="1" applyFill="1" applyBorder="1" applyAlignment="1" applyProtection="1">
      <alignment vertical="top"/>
    </xf>
    <xf numFmtId="0" fontId="22" fillId="12" borderId="15" xfId="77" applyFont="1" applyFill="1" applyBorder="1" applyAlignment="1" applyProtection="1">
      <alignment horizontal="left" vertical="top" wrapText="1"/>
    </xf>
    <xf numFmtId="4" fontId="22" fillId="0" borderId="5" xfId="77" applyNumberFormat="1" applyFont="1" applyFill="1" applyBorder="1" applyAlignment="1" applyProtection="1">
      <alignment vertical="top"/>
    </xf>
    <xf numFmtId="4" fontId="22" fillId="0" borderId="0" xfId="77" applyNumberFormat="1" applyFont="1" applyFill="1" applyBorder="1" applyAlignment="1" applyProtection="1">
      <alignment vertical="top"/>
    </xf>
    <xf numFmtId="4" fontId="22" fillId="0" borderId="49" xfId="11" applyNumberFormat="1" applyFont="1" applyBorder="1" applyAlignment="1" applyProtection="1">
      <alignment horizontal="right" vertical="top"/>
      <protection locked="0"/>
    </xf>
    <xf numFmtId="4" fontId="22" fillId="0" borderId="50" xfId="77" applyNumberFormat="1" applyFont="1" applyBorder="1" applyAlignment="1" applyProtection="1">
      <alignment horizontal="right" vertical="top"/>
      <protection locked="0"/>
    </xf>
    <xf numFmtId="4" fontId="22" fillId="0" borderId="30" xfId="77" applyNumberFormat="1" applyFont="1" applyBorder="1" applyAlignment="1">
      <alignment vertical="top"/>
    </xf>
    <xf numFmtId="4" fontId="22" fillId="0" borderId="30" xfId="77" applyNumberFormat="1" applyFont="1" applyBorder="1" applyAlignment="1" applyProtection="1">
      <alignment vertical="top"/>
      <protection locked="0"/>
    </xf>
    <xf numFmtId="0" fontId="32" fillId="11" borderId="19" xfId="77" applyFont="1" applyFill="1" applyBorder="1" applyAlignment="1" applyProtection="1">
      <alignment horizontal="center" vertical="top" wrapText="1"/>
    </xf>
    <xf numFmtId="4" fontId="10" fillId="11" borderId="33" xfId="77" applyNumberFormat="1" applyFont="1" applyFill="1" applyBorder="1" applyAlignment="1" applyProtection="1">
      <alignment horizontal="center" vertical="top" wrapText="1"/>
    </xf>
    <xf numFmtId="1" fontId="22" fillId="0" borderId="51" xfId="77" applyNumberFormat="1" applyFont="1" applyBorder="1" applyAlignment="1" applyProtection="1">
      <alignment horizontal="center" vertical="top"/>
    </xf>
    <xf numFmtId="49" fontId="22" fillId="0" borderId="52" xfId="77" applyNumberFormat="1" applyFont="1" applyBorder="1" applyAlignment="1" applyProtection="1">
      <alignment vertical="top"/>
      <protection locked="0"/>
    </xf>
    <xf numFmtId="49" fontId="22" fillId="0" borderId="52" xfId="77" applyNumberFormat="1" applyFont="1" applyBorder="1" applyAlignment="1" applyProtection="1">
      <alignment horizontal="left" vertical="top" wrapText="1"/>
      <protection locked="0"/>
    </xf>
    <xf numFmtId="49" fontId="22" fillId="0" borderId="53" xfId="77" applyNumberFormat="1" applyFont="1" applyBorder="1" applyAlignment="1" applyProtection="1">
      <alignment vertical="top" wrapText="1"/>
      <protection locked="0"/>
    </xf>
    <xf numFmtId="14" fontId="22" fillId="0" borderId="54" xfId="77" applyNumberFormat="1" applyFont="1" applyBorder="1" applyAlignment="1" applyProtection="1">
      <alignment horizontal="center" vertical="top"/>
      <protection locked="0"/>
    </xf>
    <xf numFmtId="14" fontId="22" fillId="0" borderId="55" xfId="77" applyNumberFormat="1" applyFont="1" applyBorder="1" applyAlignment="1" applyProtection="1">
      <alignment horizontal="center" vertical="top"/>
      <protection locked="0"/>
    </xf>
    <xf numFmtId="49" fontId="22" fillId="0" borderId="54" xfId="77" applyNumberFormat="1" applyFont="1" applyBorder="1" applyAlignment="1" applyProtection="1">
      <alignment horizontal="right" vertical="top" wrapText="1"/>
      <protection locked="0"/>
    </xf>
    <xf numFmtId="49" fontId="22" fillId="0" borderId="56" xfId="77" applyNumberFormat="1" applyFont="1" applyBorder="1" applyAlignment="1" applyProtection="1">
      <alignment horizontal="right" vertical="top" wrapText="1"/>
      <protection locked="0"/>
    </xf>
    <xf numFmtId="14" fontId="22" fillId="0" borderId="56" xfId="77" applyNumberFormat="1" applyFont="1" applyBorder="1" applyAlignment="1" applyProtection="1">
      <alignment horizontal="center" vertical="top"/>
      <protection locked="0"/>
    </xf>
    <xf numFmtId="4" fontId="22" fillId="0" borderId="53" xfId="77" applyNumberFormat="1" applyFont="1" applyBorder="1" applyAlignment="1" applyProtection="1">
      <alignment horizontal="right" vertical="top"/>
      <protection locked="0"/>
    </xf>
    <xf numFmtId="9" fontId="22" fillId="0" borderId="55" xfId="77" applyNumberFormat="1" applyFont="1" applyBorder="1" applyAlignment="1" applyProtection="1">
      <alignment horizontal="right" vertical="top"/>
      <protection locked="0"/>
    </xf>
    <xf numFmtId="9" fontId="22" fillId="0" borderId="9" xfId="77" applyNumberFormat="1" applyFont="1" applyBorder="1" applyAlignment="1" applyProtection="1">
      <alignment horizontal="left" vertical="top"/>
      <protection locked="0"/>
    </xf>
    <xf numFmtId="49" fontId="22" fillId="0" borderId="54" xfId="77" applyNumberFormat="1" applyFont="1" applyBorder="1" applyAlignment="1" applyProtection="1">
      <alignment horizontal="left" vertical="top"/>
      <protection locked="0"/>
    </xf>
    <xf numFmtId="49" fontId="22" fillId="0" borderId="56" xfId="77" applyNumberFormat="1" applyFont="1" applyBorder="1" applyAlignment="1" applyProtection="1">
      <alignment horizontal="left" vertical="top"/>
      <protection locked="0"/>
    </xf>
    <xf numFmtId="49" fontId="22" fillId="0" borderId="55" xfId="77" applyNumberFormat="1" applyFont="1" applyBorder="1" applyAlignment="1" applyProtection="1">
      <alignment horizontal="left" vertical="top"/>
      <protection locked="0"/>
    </xf>
    <xf numFmtId="49" fontId="22" fillId="0" borderId="9" xfId="77" applyNumberFormat="1" applyFont="1" applyBorder="1" applyAlignment="1" applyProtection="1">
      <alignment horizontal="right" vertical="top" wrapText="1"/>
      <protection locked="0"/>
    </xf>
    <xf numFmtId="4" fontId="22" fillId="0" borderId="56" xfId="77" applyNumberFormat="1" applyFont="1" applyBorder="1" applyAlignment="1" applyProtection="1">
      <alignment horizontal="right" vertical="top"/>
      <protection locked="0"/>
    </xf>
    <xf numFmtId="1" fontId="22" fillId="0" borderId="57" xfId="77" applyNumberFormat="1" applyFont="1" applyBorder="1" applyAlignment="1" applyProtection="1">
      <alignment horizontal="center" vertical="top"/>
    </xf>
    <xf numFmtId="49" fontId="22" fillId="0" borderId="58" xfId="77" applyNumberFormat="1" applyFont="1" applyBorder="1" applyAlignment="1" applyProtection="1">
      <alignment vertical="top"/>
      <protection locked="0"/>
    </xf>
    <xf numFmtId="49" fontId="22" fillId="0" borderId="58" xfId="77" applyNumberFormat="1" applyFont="1" applyBorder="1" applyAlignment="1" applyProtection="1">
      <alignment horizontal="left" vertical="top" wrapText="1"/>
      <protection locked="0"/>
    </xf>
    <xf numFmtId="49" fontId="22" fillId="0" borderId="59" xfId="77" applyNumberFormat="1" applyFont="1" applyBorder="1" applyAlignment="1" applyProtection="1">
      <alignment vertical="top" wrapText="1"/>
      <protection locked="0"/>
    </xf>
    <xf numFmtId="14" fontId="22" fillId="0" borderId="60" xfId="77" applyNumberFormat="1" applyFont="1" applyBorder="1" applyAlignment="1" applyProtection="1">
      <alignment horizontal="center" vertical="top"/>
      <protection locked="0"/>
    </xf>
    <xf numFmtId="14" fontId="22" fillId="0" borderId="61" xfId="77" applyNumberFormat="1" applyFont="1" applyBorder="1" applyAlignment="1" applyProtection="1">
      <alignment horizontal="center" vertical="top"/>
      <protection locked="0"/>
    </xf>
    <xf numFmtId="49" fontId="22" fillId="0" borderId="60" xfId="77" applyNumberFormat="1" applyFont="1" applyBorder="1" applyAlignment="1" applyProtection="1">
      <alignment horizontal="right" vertical="top" wrapText="1"/>
      <protection locked="0"/>
    </xf>
    <xf numFmtId="49" fontId="22" fillId="0" borderId="62" xfId="77" applyNumberFormat="1" applyFont="1" applyBorder="1" applyAlignment="1" applyProtection="1">
      <alignment horizontal="right" vertical="top" wrapText="1"/>
      <protection locked="0"/>
    </xf>
    <xf numFmtId="14" fontId="22" fillId="0" borderId="62" xfId="77" applyNumberFormat="1" applyFont="1" applyBorder="1" applyAlignment="1" applyProtection="1">
      <alignment horizontal="center" vertical="top"/>
      <protection locked="0"/>
    </xf>
    <xf numFmtId="4" fontId="22" fillId="0" borderId="59" xfId="77" applyNumberFormat="1" applyFont="1" applyBorder="1" applyAlignment="1" applyProtection="1">
      <alignment horizontal="right" vertical="top"/>
      <protection locked="0"/>
    </xf>
    <xf numFmtId="9" fontId="22" fillId="0" borderId="61" xfId="77" applyNumberFormat="1" applyFont="1" applyBorder="1" applyAlignment="1" applyProtection="1">
      <alignment horizontal="right" vertical="top"/>
      <protection locked="0"/>
    </xf>
    <xf numFmtId="9" fontId="22" fillId="0" borderId="10" xfId="77" applyNumberFormat="1" applyFont="1" applyBorder="1" applyAlignment="1" applyProtection="1">
      <alignment horizontal="left" vertical="top"/>
      <protection locked="0"/>
    </xf>
    <xf numFmtId="49" fontId="22" fillId="0" borderId="60" xfId="77" applyNumberFormat="1" applyFont="1" applyBorder="1" applyAlignment="1" applyProtection="1">
      <alignment horizontal="left" vertical="top"/>
      <protection locked="0"/>
    </xf>
    <xf numFmtId="49" fontId="22" fillId="0" borderId="62" xfId="77" applyNumberFormat="1" applyFont="1" applyBorder="1" applyAlignment="1" applyProtection="1">
      <alignment horizontal="left" vertical="top"/>
      <protection locked="0"/>
    </xf>
    <xf numFmtId="49" fontId="22" fillId="0" borderId="61" xfId="77" applyNumberFormat="1" applyFont="1" applyBorder="1" applyAlignment="1" applyProtection="1">
      <alignment horizontal="left" vertical="top"/>
      <protection locked="0"/>
    </xf>
    <xf numFmtId="49" fontId="22" fillId="0" borderId="10" xfId="77" applyNumberFormat="1" applyFont="1" applyBorder="1" applyAlignment="1" applyProtection="1">
      <alignment horizontal="right" vertical="top" wrapText="1"/>
      <protection locked="0"/>
    </xf>
    <xf numFmtId="4" fontId="22" fillId="0" borderId="62" xfId="77" applyNumberFormat="1" applyFont="1" applyBorder="1" applyAlignment="1" applyProtection="1">
      <alignment horizontal="right" vertical="top"/>
      <protection locked="0"/>
    </xf>
    <xf numFmtId="14" fontId="22" fillId="0" borderId="63" xfId="77" applyNumberFormat="1" applyFont="1" applyBorder="1" applyAlignment="1" applyProtection="1">
      <alignment horizontal="center" vertical="top"/>
      <protection locked="0"/>
    </xf>
    <xf numFmtId="14" fontId="22" fillId="0" borderId="10" xfId="77" applyNumberFormat="1" applyFont="1" applyBorder="1" applyAlignment="1" applyProtection="1">
      <alignment horizontal="center" vertical="top"/>
      <protection locked="0"/>
    </xf>
    <xf numFmtId="49" fontId="22" fillId="0" borderId="58" xfId="77" applyNumberFormat="1" applyFont="1" applyBorder="1" applyAlignment="1" applyProtection="1">
      <alignment vertical="top" wrapText="1"/>
      <protection locked="0"/>
    </xf>
    <xf numFmtId="14" fontId="22" fillId="0" borderId="59" xfId="77" applyNumberFormat="1" applyFont="1" applyBorder="1" applyAlignment="1" applyProtection="1">
      <alignment horizontal="center" vertical="top"/>
      <protection locked="0"/>
    </xf>
    <xf numFmtId="9" fontId="22" fillId="0" borderId="61" xfId="7" applyNumberFormat="1" applyFont="1" applyBorder="1" applyAlignment="1" applyProtection="1">
      <alignment horizontal="right" vertical="top"/>
      <protection locked="0"/>
    </xf>
    <xf numFmtId="9" fontId="22" fillId="0" borderId="10" xfId="7" applyNumberFormat="1" applyFont="1" applyBorder="1" applyAlignment="1" applyProtection="1">
      <alignment horizontal="left" vertical="top"/>
      <protection locked="0"/>
    </xf>
    <xf numFmtId="49" fontId="22" fillId="0" borderId="60" xfId="7" applyNumberFormat="1" applyFont="1" applyBorder="1" applyAlignment="1" applyProtection="1">
      <alignment horizontal="left" vertical="top"/>
      <protection locked="0"/>
    </xf>
    <xf numFmtId="49" fontId="22" fillId="0" borderId="62" xfId="7" applyNumberFormat="1" applyFont="1" applyBorder="1" applyAlignment="1" applyProtection="1">
      <alignment horizontal="left" vertical="top"/>
      <protection locked="0"/>
    </xf>
    <xf numFmtId="49" fontId="22" fillId="0" borderId="61" xfId="7" applyNumberFormat="1" applyFont="1" applyBorder="1" applyAlignment="1" applyProtection="1">
      <alignment horizontal="left" vertical="top"/>
      <protection locked="0"/>
    </xf>
    <xf numFmtId="0" fontId="30" fillId="6" borderId="64" xfId="77" applyFont="1" applyFill="1" applyBorder="1" applyAlignment="1" applyProtection="1">
      <alignment horizontal="center" vertical="top" wrapText="1"/>
    </xf>
    <xf numFmtId="0" fontId="22" fillId="6" borderId="6" xfId="77" applyFont="1" applyFill="1" applyBorder="1" applyAlignment="1" applyProtection="1">
      <alignment horizontal="center" vertical="top" wrapText="1"/>
    </xf>
    <xf numFmtId="169" fontId="30" fillId="6" borderId="14" xfId="77" applyNumberFormat="1" applyFont="1" applyFill="1" applyBorder="1" applyAlignment="1" applyProtection="1">
      <alignment horizontal="center" vertical="top" wrapText="1"/>
    </xf>
    <xf numFmtId="0" fontId="30" fillId="13" borderId="15" xfId="77" applyFont="1" applyFill="1" applyBorder="1" applyAlignment="1" applyProtection="1">
      <alignment horizontal="center" vertical="top" wrapText="1"/>
    </xf>
    <xf numFmtId="0" fontId="3" fillId="13" borderId="65" xfId="77" applyFont="1" applyFill="1" applyBorder="1" applyAlignment="1" applyProtection="1">
      <alignment vertical="top" wrapText="1"/>
    </xf>
    <xf numFmtId="14" fontId="35" fillId="0" borderId="0" xfId="77" applyNumberFormat="1" applyFont="1" applyBorder="1" applyAlignment="1" applyProtection="1">
      <alignment vertical="center"/>
    </xf>
    <xf numFmtId="0" fontId="22" fillId="5" borderId="8" xfId="77" applyFont="1" applyFill="1" applyBorder="1" applyAlignment="1" applyProtection="1">
      <alignment vertical="center" wrapText="1"/>
      <protection locked="0"/>
    </xf>
    <xf numFmtId="169" fontId="38" fillId="5" borderId="24" xfId="77" applyNumberFormat="1" applyFont="1" applyFill="1" applyBorder="1" applyAlignment="1" applyProtection="1">
      <alignment horizontal="center" wrapText="1"/>
    </xf>
    <xf numFmtId="49" fontId="22" fillId="0" borderId="51" xfId="77" applyNumberFormat="1" applyFont="1" applyBorder="1" applyAlignment="1" applyProtection="1">
      <alignment vertical="top"/>
      <protection locked="0"/>
    </xf>
    <xf numFmtId="49" fontId="22" fillId="0" borderId="57" xfId="77" applyNumberFormat="1" applyFont="1" applyBorder="1" applyAlignment="1" applyProtection="1">
      <alignment vertical="top"/>
      <protection locked="0"/>
    </xf>
    <xf numFmtId="49" fontId="22" fillId="0" borderId="57" xfId="77" applyNumberFormat="1" applyFont="1" applyBorder="1" applyAlignment="1" applyProtection="1">
      <alignment vertical="top" wrapText="1"/>
      <protection locked="0"/>
    </xf>
    <xf numFmtId="49" fontId="22" fillId="0" borderId="66" xfId="77" applyNumberFormat="1" applyFont="1" applyBorder="1" applyAlignment="1" applyProtection="1">
      <alignment vertical="top"/>
      <protection locked="0"/>
    </xf>
    <xf numFmtId="0" fontId="0" fillId="0" borderId="67" xfId="77" applyFont="1" applyBorder="1" applyAlignment="1">
      <alignment horizontal="center" vertical="top"/>
    </xf>
    <xf numFmtId="0" fontId="21" fillId="0" borderId="0" xfId="77" applyFont="1" applyBorder="1" applyAlignment="1" applyProtection="1">
      <alignment horizontal="right" vertical="center"/>
    </xf>
    <xf numFmtId="0" fontId="30" fillId="6" borderId="17" xfId="77" applyFont="1" applyFill="1" applyBorder="1" applyAlignment="1" applyProtection="1">
      <alignment horizontal="center" vertical="top" wrapText="1"/>
    </xf>
    <xf numFmtId="0" fontId="30" fillId="6" borderId="26" xfId="77" applyFont="1" applyFill="1" applyBorder="1" applyAlignment="1" applyProtection="1">
      <alignment horizontal="center" vertical="top" wrapText="1"/>
    </xf>
    <xf numFmtId="0" fontId="30" fillId="11" borderId="24" xfId="77" applyFont="1" applyFill="1" applyBorder="1" applyAlignment="1" applyProtection="1">
      <alignment horizontal="center" vertical="top" wrapText="1"/>
    </xf>
    <xf numFmtId="169" fontId="30" fillId="14" borderId="14" xfId="77" applyNumberFormat="1" applyFont="1" applyFill="1" applyBorder="1" applyAlignment="1" applyProtection="1">
      <alignment horizontal="center" vertical="top" wrapText="1"/>
    </xf>
    <xf numFmtId="0" fontId="30" fillId="7" borderId="68" xfId="15" applyFont="1" applyFill="1" applyBorder="1" applyAlignment="1" applyProtection="1">
      <alignment horizontal="center" vertical="center" wrapText="1"/>
    </xf>
    <xf numFmtId="0" fontId="30" fillId="8" borderId="6" xfId="15" applyFont="1" applyFill="1" applyBorder="1" applyAlignment="1" applyProtection="1">
      <alignment horizontal="center" vertical="center" wrapText="1"/>
    </xf>
    <xf numFmtId="0" fontId="30" fillId="8" borderId="68" xfId="15" applyFont="1" applyFill="1" applyBorder="1" applyAlignment="1" applyProtection="1">
      <alignment horizontal="center" vertical="center" wrapText="1"/>
    </xf>
    <xf numFmtId="0" fontId="30" fillId="8" borderId="68" xfId="12" applyFont="1" applyFill="1" applyBorder="1" applyAlignment="1" applyProtection="1">
      <alignment horizontal="center" vertical="center" wrapText="1"/>
    </xf>
    <xf numFmtId="4" fontId="30" fillId="8" borderId="69" xfId="12" applyNumberFormat="1" applyFont="1" applyFill="1" applyBorder="1" applyAlignment="1" applyProtection="1">
      <alignment horizontal="center" vertical="center" wrapText="1"/>
    </xf>
    <xf numFmtId="0" fontId="40" fillId="5" borderId="18" xfId="77" applyFont="1" applyFill="1" applyBorder="1" applyAlignment="1" applyProtection="1">
      <alignment horizontal="center"/>
    </xf>
    <xf numFmtId="4" fontId="30" fillId="11" borderId="24" xfId="9" applyNumberFormat="1" applyFont="1" applyFill="1" applyBorder="1" applyAlignment="1" applyProtection="1">
      <alignment horizontal="right"/>
    </xf>
    <xf numFmtId="4" fontId="30" fillId="8" borderId="36" xfId="9" applyNumberFormat="1" applyFont="1" applyFill="1" applyBorder="1" applyAlignment="1" applyProtection="1">
      <alignment horizontal="right"/>
    </xf>
    <xf numFmtId="0" fontId="40" fillId="8" borderId="35" xfId="77" applyFont="1" applyFill="1" applyBorder="1" applyAlignment="1" applyProtection="1">
      <alignment horizontal="center"/>
    </xf>
    <xf numFmtId="0" fontId="46" fillId="8" borderId="18" xfId="77" applyFont="1" applyFill="1" applyBorder="1" applyAlignment="1" applyProtection="1">
      <alignment vertical="center"/>
      <protection locked="0"/>
    </xf>
    <xf numFmtId="4" fontId="30" fillId="7" borderId="35" xfId="9" applyNumberFormat="1" applyFont="1" applyFill="1" applyBorder="1" applyAlignment="1" applyProtection="1">
      <alignment horizontal="right"/>
    </xf>
    <xf numFmtId="170" fontId="30" fillId="8" borderId="35" xfId="77" applyNumberFormat="1" applyFont="1" applyFill="1" applyBorder="1" applyAlignment="1" applyProtection="1"/>
    <xf numFmtId="0" fontId="30" fillId="8" borderId="70" xfId="77" applyFont="1" applyFill="1" applyBorder="1" applyAlignment="1" applyProtection="1">
      <alignment horizontal="center"/>
    </xf>
    <xf numFmtId="170" fontId="30" fillId="5" borderId="8" xfId="9" applyNumberFormat="1" applyFont="1" applyFill="1" applyBorder="1" applyAlignment="1" applyProtection="1">
      <alignment vertical="center"/>
      <protection locked="0"/>
    </xf>
    <xf numFmtId="170" fontId="30" fillId="11" borderId="12" xfId="9" applyNumberFormat="1" applyFont="1" applyFill="1" applyBorder="1" applyAlignment="1" applyProtection="1">
      <alignment vertical="center"/>
      <protection locked="0"/>
    </xf>
    <xf numFmtId="0" fontId="30" fillId="7" borderId="42" xfId="77" applyFont="1" applyFill="1" applyBorder="1" applyAlignment="1" applyProtection="1">
      <alignment vertical="center"/>
      <protection locked="0"/>
    </xf>
    <xf numFmtId="0" fontId="30" fillId="8" borderId="8" xfId="77" applyFont="1" applyFill="1" applyBorder="1" applyAlignment="1" applyProtection="1">
      <alignment vertical="center"/>
      <protection locked="0"/>
    </xf>
    <xf numFmtId="0" fontId="30" fillId="7" borderId="43" xfId="77" applyFont="1" applyFill="1" applyBorder="1" applyAlignment="1" applyProtection="1">
      <alignment vertical="center"/>
      <protection locked="0"/>
    </xf>
    <xf numFmtId="0" fontId="30" fillId="8" borderId="43" xfId="77" applyFont="1" applyFill="1" applyBorder="1" applyAlignment="1" applyProtection="1">
      <alignment vertical="center"/>
      <protection locked="0"/>
    </xf>
    <xf numFmtId="0" fontId="30" fillId="8" borderId="41" xfId="77" applyFont="1" applyFill="1" applyBorder="1" applyAlignment="1" applyProtection="1">
      <alignment vertical="center"/>
      <protection locked="0"/>
    </xf>
    <xf numFmtId="4" fontId="30" fillId="11" borderId="71" xfId="11" applyNumberFormat="1" applyFont="1" applyFill="1" applyBorder="1" applyAlignment="1" applyProtection="1">
      <alignment horizontal="right" vertical="top"/>
    </xf>
    <xf numFmtId="4" fontId="22" fillId="12" borderId="72" xfId="15" applyNumberFormat="1" applyFont="1" applyFill="1" applyBorder="1" applyAlignment="1" applyProtection="1">
      <alignment vertical="top"/>
      <protection locked="0"/>
    </xf>
    <xf numFmtId="43" fontId="40" fillId="2" borderId="1" xfId="10" applyFont="1" applyFill="1" applyBorder="1" applyAlignment="1" applyProtection="1">
      <alignment horizontal="right" vertical="top"/>
    </xf>
    <xf numFmtId="4" fontId="22" fillId="12" borderId="73" xfId="77" applyNumberFormat="1" applyFont="1" applyFill="1" applyBorder="1" applyAlignment="1" applyProtection="1">
      <alignment horizontal="right" vertical="top" wrapText="1"/>
      <protection locked="0"/>
    </xf>
    <xf numFmtId="43" fontId="40" fillId="2" borderId="29" xfId="10" applyFont="1" applyFill="1" applyBorder="1" applyAlignment="1" applyProtection="1">
      <alignment horizontal="right" vertical="top"/>
    </xf>
    <xf numFmtId="43" fontId="30" fillId="2" borderId="74" xfId="10" applyFont="1" applyFill="1" applyBorder="1" applyAlignment="1" applyProtection="1">
      <alignment horizontal="right" vertical="top"/>
    </xf>
    <xf numFmtId="0" fontId="22" fillId="12" borderId="46" xfId="77" applyFont="1" applyFill="1" applyBorder="1" applyAlignment="1" applyProtection="1">
      <alignment horizontal="left" vertical="top" wrapText="1"/>
      <protection locked="0"/>
    </xf>
    <xf numFmtId="4" fontId="40" fillId="2" borderId="50" xfId="77" applyNumberFormat="1" applyFont="1" applyFill="1" applyBorder="1" applyAlignment="1" applyProtection="1">
      <alignment horizontal="right" vertical="top"/>
    </xf>
    <xf numFmtId="4" fontId="22" fillId="12" borderId="27" xfId="77" applyNumberFormat="1" applyFont="1" applyFill="1" applyBorder="1" applyAlignment="1" applyProtection="1">
      <alignment horizontal="right" vertical="top" wrapText="1"/>
      <protection locked="0"/>
    </xf>
    <xf numFmtId="43" fontId="30" fillId="2" borderId="29" xfId="10" applyFont="1" applyFill="1" applyBorder="1" applyAlignment="1" applyProtection="1">
      <alignment horizontal="right" vertical="top"/>
    </xf>
    <xf numFmtId="4" fontId="22" fillId="12" borderId="1" xfId="15" applyNumberFormat="1" applyFont="1" applyFill="1" applyBorder="1" applyAlignment="1" applyProtection="1">
      <alignment vertical="top"/>
      <protection locked="0"/>
    </xf>
    <xf numFmtId="4" fontId="22" fillId="12" borderId="1" xfId="77" applyNumberFormat="1" applyFont="1" applyFill="1" applyBorder="1" applyAlignment="1" applyProtection="1">
      <alignment horizontal="right" vertical="top" wrapText="1"/>
      <protection locked="0"/>
    </xf>
    <xf numFmtId="4" fontId="41" fillId="7" borderId="35" xfId="9" applyNumberFormat="1" applyFont="1" applyFill="1" applyBorder="1" applyAlignment="1" applyProtection="1">
      <alignment horizontal="center"/>
    </xf>
    <xf numFmtId="0" fontId="43" fillId="14" borderId="75" xfId="77" applyFont="1" applyFill="1" applyBorder="1" applyAlignment="1" applyProtection="1">
      <alignment horizontal="center" vertical="top" wrapText="1"/>
    </xf>
    <xf numFmtId="170" fontId="38" fillId="5" borderId="34" xfId="9" applyNumberFormat="1" applyFont="1" applyFill="1" applyBorder="1" applyAlignment="1" applyProtection="1"/>
    <xf numFmtId="0" fontId="40" fillId="5" borderId="70" xfId="77" applyFont="1" applyFill="1" applyBorder="1" applyAlignment="1" applyProtection="1">
      <alignment horizontal="center"/>
    </xf>
    <xf numFmtId="0" fontId="22" fillId="5" borderId="40" xfId="77" applyFont="1" applyFill="1" applyBorder="1" applyAlignment="1" applyProtection="1">
      <protection locked="0"/>
    </xf>
    <xf numFmtId="169" fontId="22" fillId="5" borderId="12" xfId="77" applyNumberFormat="1" applyFont="1" applyFill="1" applyBorder="1" applyAlignment="1" applyProtection="1">
      <alignment vertical="center"/>
      <protection locked="0"/>
    </xf>
    <xf numFmtId="170" fontId="30" fillId="5" borderId="42" xfId="9" applyNumberFormat="1" applyFont="1" applyFill="1" applyBorder="1" applyAlignment="1" applyProtection="1">
      <alignment vertical="center"/>
      <protection locked="0"/>
    </xf>
    <xf numFmtId="169" fontId="22" fillId="5" borderId="44" xfId="77" applyNumberFormat="1" applyFont="1" applyFill="1" applyBorder="1" applyAlignment="1" applyProtection="1">
      <alignment vertical="center"/>
      <protection locked="0"/>
    </xf>
    <xf numFmtId="4" fontId="22" fillId="0" borderId="0" xfId="77" applyNumberFormat="1" applyFont="1" applyBorder="1" applyAlignment="1" applyProtection="1">
      <alignment vertical="top"/>
    </xf>
    <xf numFmtId="3" fontId="18" fillId="0" borderId="30" xfId="77" applyNumberFormat="1" applyFont="1" applyBorder="1" applyAlignment="1" applyProtection="1">
      <alignment horizontal="right" vertical="top"/>
    </xf>
    <xf numFmtId="0" fontId="18" fillId="0" borderId="0" xfId="77" applyFont="1" applyBorder="1" applyAlignment="1" applyProtection="1">
      <alignment vertical="top" wrapText="1"/>
    </xf>
    <xf numFmtId="169" fontId="18" fillId="0" borderId="0" xfId="77" applyNumberFormat="1" applyFont="1" applyBorder="1" applyAlignment="1" applyProtection="1">
      <alignment vertical="top"/>
    </xf>
    <xf numFmtId="4" fontId="18" fillId="0" borderId="0" xfId="77" applyNumberFormat="1" applyFont="1" applyBorder="1" applyAlignment="1" applyProtection="1">
      <alignment vertical="top"/>
    </xf>
    <xf numFmtId="0" fontId="18" fillId="0" borderId="30" xfId="77" applyNumberFormat="1" applyFont="1" applyBorder="1" applyAlignment="1" applyProtection="1">
      <alignment horizontal="right" wrapText="1"/>
    </xf>
    <xf numFmtId="0" fontId="23" fillId="0" borderId="0" xfId="77" applyFont="1" applyBorder="1" applyAlignment="1" applyProtection="1">
      <alignment horizontal="right"/>
    </xf>
    <xf numFmtId="14" fontId="23" fillId="0" borderId="0" xfId="77" applyNumberFormat="1" applyFont="1" applyBorder="1" applyAlignment="1" applyProtection="1">
      <alignment vertical="top" wrapText="1"/>
    </xf>
    <xf numFmtId="14" fontId="23" fillId="0" borderId="0" xfId="77" applyNumberFormat="1" applyFont="1" applyBorder="1" applyAlignment="1" applyProtection="1">
      <alignment horizontal="right" vertical="top" wrapText="1"/>
    </xf>
    <xf numFmtId="14" fontId="23" fillId="0" borderId="0" xfId="77" applyNumberFormat="1" applyFont="1" applyBorder="1" applyProtection="1"/>
    <xf numFmtId="0" fontId="18" fillId="0" borderId="30" xfId="77" applyFont="1" applyBorder="1" applyAlignment="1" applyProtection="1">
      <alignment horizontal="right"/>
    </xf>
    <xf numFmtId="169" fontId="21" fillId="0" borderId="31" xfId="77" applyNumberFormat="1" applyFont="1" applyBorder="1" applyAlignment="1" applyProtection="1">
      <alignment horizontal="left" vertical="top"/>
    </xf>
    <xf numFmtId="169" fontId="18" fillId="0" borderId="32" xfId="77" applyNumberFormat="1" applyFont="1" applyBorder="1" applyAlignment="1" applyProtection="1">
      <alignment horizontal="left" vertical="top"/>
    </xf>
    <xf numFmtId="169" fontId="21" fillId="0" borderId="32" xfId="77" applyNumberFormat="1" applyFont="1" applyBorder="1" applyAlignment="1" applyProtection="1">
      <alignment horizontal="right" vertical="top"/>
    </xf>
    <xf numFmtId="0" fontId="23" fillId="0" borderId="32" xfId="77" applyFont="1" applyBorder="1" applyAlignment="1" applyProtection="1">
      <alignment horizontal="right"/>
    </xf>
    <xf numFmtId="4" fontId="23" fillId="0" borderId="32" xfId="77" applyNumberFormat="1" applyFont="1" applyBorder="1" applyAlignment="1" applyProtection="1">
      <alignment horizontal="right"/>
    </xf>
    <xf numFmtId="0" fontId="21" fillId="0" borderId="32" xfId="77" applyFont="1" applyBorder="1" applyAlignment="1" applyProtection="1">
      <alignment horizontal="right"/>
    </xf>
    <xf numFmtId="14" fontId="18" fillId="0" borderId="33" xfId="77" applyNumberFormat="1" applyFont="1" applyBorder="1" applyAlignment="1" applyProtection="1">
      <alignment horizontal="right"/>
    </xf>
    <xf numFmtId="0" fontId="18" fillId="0" borderId="0" xfId="77" applyFont="1" applyBorder="1" applyAlignment="1" applyProtection="1">
      <alignment horizontal="left"/>
    </xf>
    <xf numFmtId="0" fontId="18" fillId="0" borderId="0" xfId="77" applyFont="1" applyBorder="1" applyAlignment="1" applyProtection="1">
      <alignment horizontal="center"/>
    </xf>
    <xf numFmtId="0" fontId="18" fillId="0" borderId="0" xfId="77" applyFont="1" applyBorder="1" applyAlignment="1" applyProtection="1">
      <alignment wrapText="1"/>
    </xf>
    <xf numFmtId="169" fontId="18" fillId="0" borderId="0" xfId="77" applyNumberFormat="1" applyFont="1" applyBorder="1" applyAlignment="1" applyProtection="1">
      <alignment horizontal="left"/>
    </xf>
    <xf numFmtId="169" fontId="18" fillId="0" borderId="0" xfId="77" applyNumberFormat="1" applyFont="1" applyBorder="1" applyAlignment="1" applyProtection="1">
      <alignment horizontal="center"/>
    </xf>
    <xf numFmtId="169" fontId="18" fillId="0" borderId="0" xfId="77" applyNumberFormat="1" applyFont="1" applyBorder="1" applyAlignment="1" applyProtection="1"/>
    <xf numFmtId="4" fontId="18" fillId="0" borderId="0" xfId="77" applyNumberFormat="1" applyFont="1" applyBorder="1" applyAlignment="1" applyProtection="1"/>
    <xf numFmtId="0" fontId="18" fillId="0" borderId="0" xfId="77" applyFont="1" applyBorder="1" applyAlignment="1" applyProtection="1">
      <alignment horizontal="center" vertical="center"/>
    </xf>
    <xf numFmtId="0" fontId="18" fillId="0" borderId="0" xfId="77" applyFont="1" applyAlignment="1" applyProtection="1">
      <alignment vertical="center"/>
    </xf>
    <xf numFmtId="14" fontId="18" fillId="0" borderId="0" xfId="77" applyNumberFormat="1" applyFont="1" applyBorder="1" applyAlignment="1" applyProtection="1">
      <alignment horizontal="center" vertical="center"/>
    </xf>
    <xf numFmtId="169" fontId="21" fillId="0" borderId="0" xfId="77" applyNumberFormat="1" applyFont="1" applyBorder="1" applyAlignment="1" applyProtection="1">
      <alignment horizontal="center" vertical="center"/>
    </xf>
    <xf numFmtId="14" fontId="18" fillId="0" borderId="0" xfId="77" applyNumberFormat="1" applyFont="1" applyBorder="1" applyAlignment="1" applyProtection="1">
      <alignment horizontal="left" vertical="center"/>
    </xf>
    <xf numFmtId="0" fontId="18" fillId="0" borderId="0" xfId="77" applyFont="1" applyFill="1" applyBorder="1" applyAlignment="1" applyProtection="1"/>
    <xf numFmtId="3" fontId="18" fillId="0" borderId="0" xfId="77" applyNumberFormat="1" applyFont="1" applyBorder="1" applyAlignment="1" applyProtection="1">
      <alignment horizontal="right" vertical="center"/>
    </xf>
    <xf numFmtId="169" fontId="18" fillId="0" borderId="0" xfId="77" applyNumberFormat="1" applyFont="1" applyBorder="1" applyAlignment="1" applyProtection="1">
      <alignment horizontal="center" vertical="top" wrapText="1"/>
    </xf>
    <xf numFmtId="169" fontId="18" fillId="0" borderId="0" xfId="77" applyNumberFormat="1" applyFont="1" applyBorder="1" applyAlignment="1" applyProtection="1">
      <alignment horizontal="center" vertical="top"/>
    </xf>
    <xf numFmtId="0" fontId="19" fillId="2" borderId="22" xfId="77" applyFont="1" applyFill="1" applyBorder="1" applyAlignment="1" applyProtection="1">
      <alignment horizontal="left" vertical="center"/>
    </xf>
    <xf numFmtId="0" fontId="19" fillId="2" borderId="22" xfId="77" applyFont="1" applyFill="1" applyBorder="1" applyAlignment="1" applyProtection="1">
      <alignment horizontal="left" vertical="center" wrapText="1"/>
    </xf>
    <xf numFmtId="0" fontId="22" fillId="2" borderId="22" xfId="77" applyFont="1" applyFill="1" applyBorder="1" applyAlignment="1" applyProtection="1">
      <alignment horizontal="left" vertical="center"/>
    </xf>
    <xf numFmtId="169" fontId="22" fillId="2" borderId="22" xfId="77" applyNumberFormat="1" applyFont="1" applyFill="1" applyBorder="1" applyAlignment="1" applyProtection="1">
      <alignment horizontal="left" vertical="center"/>
    </xf>
    <xf numFmtId="4" fontId="22" fillId="2" borderId="22" xfId="77" applyNumberFormat="1" applyFont="1" applyFill="1" applyBorder="1" applyAlignment="1" applyProtection="1">
      <alignment horizontal="left" vertical="center"/>
    </xf>
    <xf numFmtId="0" fontId="50" fillId="6" borderId="6" xfId="77" applyFont="1" applyFill="1" applyBorder="1" applyAlignment="1" applyProtection="1">
      <alignment horizontal="center" vertical="center" wrapText="1"/>
    </xf>
    <xf numFmtId="0" fontId="0" fillId="0" borderId="0" xfId="77" applyFont="1" applyAlignment="1" applyProtection="1">
      <alignment textRotation="90" wrapText="1"/>
    </xf>
    <xf numFmtId="4" fontId="30" fillId="11" borderId="26" xfId="77" applyNumberFormat="1" applyFont="1" applyFill="1" applyBorder="1" applyAlignment="1" applyProtection="1">
      <alignment horizontal="center" vertical="center" wrapText="1"/>
    </xf>
    <xf numFmtId="0" fontId="31" fillId="0" borderId="57" xfId="77" applyFont="1" applyBorder="1" applyAlignment="1" applyProtection="1">
      <alignment horizontal="center" vertical="top"/>
      <protection locked="0"/>
    </xf>
    <xf numFmtId="0" fontId="31" fillId="0" borderId="57" xfId="77" applyFont="1" applyBorder="1" applyAlignment="1" applyProtection="1">
      <alignment horizontal="center" vertical="top"/>
    </xf>
    <xf numFmtId="14" fontId="22" fillId="15" borderId="54" xfId="77" applyNumberFormat="1" applyFont="1" applyFill="1" applyBorder="1" applyAlignment="1" applyProtection="1">
      <alignment horizontal="center" vertical="top"/>
      <protection locked="0"/>
    </xf>
    <xf numFmtId="4" fontId="22" fillId="0" borderId="51" xfId="77" applyNumberFormat="1" applyFont="1" applyBorder="1" applyAlignment="1" applyProtection="1">
      <alignment horizontal="right" vertical="top" wrapText="1"/>
      <protection locked="0"/>
    </xf>
    <xf numFmtId="4" fontId="22" fillId="0" borderId="52" xfId="77" applyNumberFormat="1" applyFont="1" applyBorder="1" applyAlignment="1" applyProtection="1">
      <alignment horizontal="right" vertical="top"/>
      <protection locked="0"/>
    </xf>
    <xf numFmtId="0" fontId="22" fillId="0" borderId="76" xfId="77" applyFont="1" applyFill="1" applyBorder="1" applyAlignment="1" applyProtection="1">
      <alignment horizontal="center" vertical="top"/>
    </xf>
    <xf numFmtId="0" fontId="22" fillId="0" borderId="10" xfId="77" applyFont="1" applyFill="1" applyBorder="1" applyAlignment="1" applyProtection="1">
      <alignment horizontal="center" vertical="top"/>
    </xf>
    <xf numFmtId="0" fontId="22" fillId="0" borderId="0" xfId="77" applyFont="1"/>
    <xf numFmtId="14" fontId="22" fillId="15" borderId="60" xfId="77" applyNumberFormat="1" applyFont="1" applyFill="1" applyBorder="1" applyAlignment="1" applyProtection="1">
      <alignment horizontal="center" vertical="top"/>
      <protection locked="0"/>
    </xf>
    <xf numFmtId="4" fontId="22" fillId="0" borderId="57" xfId="77" applyNumberFormat="1" applyFont="1" applyBorder="1" applyAlignment="1" applyProtection="1">
      <alignment horizontal="right" vertical="top" wrapText="1"/>
      <protection locked="0"/>
    </xf>
    <xf numFmtId="4" fontId="22" fillId="0" borderId="58" xfId="77" applyNumberFormat="1" applyFont="1" applyBorder="1" applyAlignment="1" applyProtection="1">
      <alignment horizontal="right" vertical="top"/>
      <protection locked="0"/>
    </xf>
    <xf numFmtId="0" fontId="22" fillId="0" borderId="60" xfId="77" applyFont="1" applyFill="1" applyBorder="1" applyAlignment="1" applyProtection="1">
      <alignment horizontal="center" vertical="top"/>
    </xf>
    <xf numFmtId="14" fontId="22" fillId="15" borderId="63" xfId="77" applyNumberFormat="1" applyFont="1" applyFill="1" applyBorder="1" applyAlignment="1" applyProtection="1">
      <alignment horizontal="center" vertical="top"/>
      <protection locked="0"/>
    </xf>
    <xf numFmtId="4" fontId="22" fillId="0" borderId="10" xfId="77" applyNumberFormat="1" applyFont="1" applyBorder="1" applyAlignment="1" applyProtection="1">
      <alignment horizontal="right" vertical="top"/>
      <protection locked="0"/>
    </xf>
    <xf numFmtId="0" fontId="22" fillId="0" borderId="77" xfId="77" applyFont="1" applyBorder="1" applyProtection="1"/>
    <xf numFmtId="0" fontId="31" fillId="0" borderId="57" xfId="77" applyNumberFormat="1" applyFont="1" applyBorder="1" applyAlignment="1" applyProtection="1">
      <alignment horizontal="center" vertical="top"/>
      <protection locked="0"/>
    </xf>
    <xf numFmtId="0" fontId="55" fillId="0" borderId="0" xfId="15" applyFont="1" applyBorder="1" applyAlignment="1" applyProtection="1">
      <alignment vertical="center" wrapText="1"/>
    </xf>
    <xf numFmtId="0" fontId="55" fillId="0" borderId="5" xfId="15" applyFont="1" applyBorder="1" applyAlignment="1" applyProtection="1">
      <alignment vertical="center" wrapText="1"/>
    </xf>
    <xf numFmtId="0" fontId="55" fillId="0" borderId="5" xfId="15" applyNumberFormat="1" applyFont="1" applyBorder="1" applyAlignment="1" applyProtection="1">
      <alignment vertical="center" wrapText="1"/>
    </xf>
    <xf numFmtId="14" fontId="23" fillId="0" borderId="0" xfId="77" applyNumberFormat="1" applyFont="1" applyFill="1" applyBorder="1" applyAlignment="1" applyProtection="1"/>
    <xf numFmtId="0" fontId="18" fillId="0" borderId="0" xfId="77" applyFont="1" applyFill="1" applyBorder="1" applyAlignment="1" applyProtection="1">
      <alignment vertical="top"/>
    </xf>
    <xf numFmtId="0" fontId="54" fillId="0" borderId="0" xfId="77" applyFont="1" applyFill="1" applyBorder="1" applyAlignment="1" applyProtection="1">
      <alignment horizontal="left" vertical="center"/>
    </xf>
    <xf numFmtId="0" fontId="22" fillId="0" borderId="0" xfId="77" applyFont="1" applyAlignment="1" applyProtection="1">
      <alignment horizontal="left" vertical="top"/>
    </xf>
    <xf numFmtId="0" fontId="22" fillId="0" borderId="0" xfId="77" applyFont="1" applyFill="1" applyBorder="1" applyAlignment="1" applyProtection="1">
      <alignment horizontal="left" vertical="top"/>
    </xf>
    <xf numFmtId="4" fontId="40" fillId="2" borderId="78" xfId="77" applyNumberFormat="1" applyFont="1" applyFill="1" applyBorder="1" applyAlignment="1" applyProtection="1">
      <alignment horizontal="right" vertical="top"/>
    </xf>
    <xf numFmtId="169" fontId="18" fillId="0" borderId="18" xfId="77" applyNumberFormat="1" applyFont="1" applyBorder="1" applyAlignment="1" applyProtection="1">
      <alignment horizontal="center" wrapText="1"/>
    </xf>
    <xf numFmtId="170" fontId="30" fillId="12" borderId="39" xfId="9" applyNumberFormat="1" applyFont="1" applyFill="1" applyBorder="1" applyAlignment="1" applyProtection="1">
      <alignment vertical="center"/>
      <protection locked="0"/>
    </xf>
    <xf numFmtId="4" fontId="10" fillId="12" borderId="33" xfId="77" applyNumberFormat="1" applyFont="1" applyFill="1" applyBorder="1" applyAlignment="1" applyProtection="1">
      <alignment horizontal="center" vertical="top" wrapText="1"/>
    </xf>
    <xf numFmtId="0" fontId="30" fillId="12" borderId="19" xfId="77" applyFont="1" applyFill="1" applyBorder="1" applyAlignment="1" applyProtection="1">
      <alignment horizontal="center" vertical="top" wrapText="1"/>
    </xf>
    <xf numFmtId="4" fontId="0" fillId="0" borderId="32" xfId="77" applyNumberFormat="1" applyFont="1" applyBorder="1" applyAlignment="1" applyProtection="1">
      <alignment vertical="top"/>
      <protection locked="0"/>
    </xf>
    <xf numFmtId="0" fontId="31" fillId="0" borderId="32" xfId="77" applyFont="1" applyBorder="1" applyAlignment="1" applyProtection="1">
      <alignment vertical="top"/>
    </xf>
    <xf numFmtId="10" fontId="31" fillId="0" borderId="32" xfId="7" applyNumberFormat="1" applyFont="1" applyBorder="1" applyProtection="1"/>
    <xf numFmtId="4" fontId="43" fillId="11" borderId="33" xfId="77" applyNumberFormat="1" applyFont="1" applyFill="1" applyBorder="1" applyAlignment="1" applyProtection="1">
      <alignment horizontal="center" vertical="top" wrapText="1"/>
    </xf>
    <xf numFmtId="0" fontId="21" fillId="0" borderId="0" xfId="77" applyFont="1" applyBorder="1" applyAlignment="1" applyProtection="1">
      <alignment horizontal="right" vertical="center"/>
    </xf>
    <xf numFmtId="14" fontId="23" fillId="0" borderId="0" xfId="77" applyNumberFormat="1" applyFont="1" applyBorder="1" applyAlignment="1" applyProtection="1">
      <alignment horizontal="left" vertical="top"/>
      <protection locked="0"/>
    </xf>
    <xf numFmtId="0" fontId="57" fillId="0" borderId="0" xfId="70" applyFont="1"/>
    <xf numFmtId="14" fontId="30" fillId="0" borderId="0" xfId="12" applyNumberFormat="1" applyFont="1" applyAlignment="1">
      <alignment vertical="center"/>
    </xf>
    <xf numFmtId="0" fontId="22" fillId="0" borderId="0" xfId="12" applyFont="1" applyAlignment="1">
      <alignment vertical="center"/>
    </xf>
    <xf numFmtId="0" fontId="56" fillId="0" borderId="0" xfId="18" applyFont="1" applyBorder="1"/>
    <xf numFmtId="0" fontId="57" fillId="0" borderId="17" xfId="70" applyFont="1" applyBorder="1" applyProtection="1"/>
    <xf numFmtId="0" fontId="57" fillId="0" borderId="18" xfId="70" applyFont="1" applyBorder="1" applyProtection="1"/>
    <xf numFmtId="0" fontId="57" fillId="0" borderId="19" xfId="70" applyFont="1" applyBorder="1" applyProtection="1"/>
    <xf numFmtId="0" fontId="21" fillId="0" borderId="5" xfId="14" applyFont="1" applyBorder="1" applyAlignment="1" applyProtection="1">
      <alignment vertical="center"/>
    </xf>
    <xf numFmtId="0" fontId="18" fillId="0" borderId="0" xfId="14" applyFont="1" applyBorder="1" applyAlignment="1" applyProtection="1">
      <alignment horizontal="center" vertical="top"/>
    </xf>
    <xf numFmtId="0" fontId="57" fillId="0" borderId="0" xfId="70" applyFont="1" applyBorder="1" applyProtection="1"/>
    <xf numFmtId="0" fontId="21" fillId="0" borderId="0" xfId="14" applyFont="1" applyBorder="1" applyAlignment="1" applyProtection="1">
      <alignment horizontal="right" vertical="center"/>
    </xf>
    <xf numFmtId="3" fontId="29" fillId="0" borderId="0" xfId="70" applyNumberFormat="1" applyFont="1" applyBorder="1" applyAlignment="1" applyProtection="1">
      <alignment horizontal="right"/>
    </xf>
    <xf numFmtId="0" fontId="57" fillId="0" borderId="30" xfId="70" applyFont="1" applyBorder="1" applyProtection="1"/>
    <xf numFmtId="2" fontId="56" fillId="0" borderId="0" xfId="18" applyNumberFormat="1" applyFont="1" applyBorder="1"/>
    <xf numFmtId="0" fontId="21" fillId="0" borderId="0" xfId="14" applyFont="1" applyBorder="1" applyAlignment="1" applyProtection="1">
      <alignment vertical="center"/>
    </xf>
    <xf numFmtId="14" fontId="29" fillId="0" borderId="0" xfId="70" applyNumberFormat="1" applyFont="1" applyBorder="1" applyAlignment="1" applyProtection="1">
      <alignment horizontal="right"/>
    </xf>
    <xf numFmtId="0" fontId="22" fillId="0" borderId="0" xfId="12" applyFont="1" applyAlignment="1">
      <alignment vertical="top"/>
    </xf>
    <xf numFmtId="4" fontId="30" fillId="0" borderId="0" xfId="18" applyNumberFormat="1" applyFont="1" applyBorder="1"/>
    <xf numFmtId="0" fontId="29" fillId="0" borderId="0" xfId="70" applyFont="1" applyBorder="1" applyAlignment="1" applyProtection="1">
      <alignment horizontal="right"/>
    </xf>
    <xf numFmtId="14" fontId="18" fillId="0" borderId="0" xfId="14" applyNumberFormat="1" applyFont="1" applyBorder="1" applyAlignment="1" applyProtection="1">
      <alignment horizontal="right" vertical="center"/>
    </xf>
    <xf numFmtId="14" fontId="18" fillId="0" borderId="0" xfId="73" applyNumberFormat="1" applyFont="1" applyFill="1" applyBorder="1" applyAlignment="1" applyProtection="1">
      <alignment horizontal="right"/>
    </xf>
    <xf numFmtId="175" fontId="22" fillId="0" borderId="0" xfId="73" applyNumberFormat="1" applyFont="1" applyFill="1" applyBorder="1" applyAlignment="1" applyProtection="1">
      <alignment horizontal="center"/>
    </xf>
    <xf numFmtId="14" fontId="18" fillId="0" borderId="0" xfId="18" applyNumberFormat="1" applyFont="1" applyFill="1" applyBorder="1" applyAlignment="1" applyProtection="1">
      <alignment vertical="center"/>
      <protection locked="0"/>
    </xf>
    <xf numFmtId="4" fontId="56" fillId="0" borderId="0" xfId="18" applyNumberFormat="1" applyFont="1" applyBorder="1"/>
    <xf numFmtId="0" fontId="18" fillId="0" borderId="31" xfId="14" applyFont="1" applyBorder="1" applyAlignment="1" applyProtection="1">
      <alignment vertical="center"/>
    </xf>
    <xf numFmtId="0" fontId="21" fillId="0" borderId="32" xfId="14" applyFont="1" applyBorder="1" applyAlignment="1" applyProtection="1">
      <alignment vertical="center"/>
    </xf>
    <xf numFmtId="0" fontId="21" fillId="0" borderId="32" xfId="14" applyFont="1" applyBorder="1" applyAlignment="1" applyProtection="1">
      <alignment horizontal="right" vertical="center"/>
    </xf>
    <xf numFmtId="0" fontId="18" fillId="0" borderId="32" xfId="73" applyNumberFormat="1" applyFont="1" applyFill="1" applyBorder="1" applyAlignment="1" applyProtection="1">
      <alignment horizontal="left"/>
    </xf>
    <xf numFmtId="175" fontId="22" fillId="0" borderId="32" xfId="73" applyNumberFormat="1" applyFont="1" applyFill="1" applyBorder="1" applyAlignment="1" applyProtection="1">
      <alignment horizontal="center"/>
    </xf>
    <xf numFmtId="0" fontId="57" fillId="0" borderId="32" xfId="70" applyFont="1" applyBorder="1" applyProtection="1"/>
    <xf numFmtId="0" fontId="28" fillId="0" borderId="32" xfId="70" applyFont="1" applyBorder="1" applyAlignment="1" applyProtection="1">
      <alignment horizontal="right" vertical="center"/>
    </xf>
    <xf numFmtId="43" fontId="28" fillId="0" borderId="32" xfId="22" applyFont="1" applyFill="1" applyBorder="1" applyProtection="1">
      <protection locked="0"/>
    </xf>
    <xf numFmtId="0" fontId="57" fillId="0" borderId="33" xfId="70" applyFont="1" applyBorder="1" applyProtection="1"/>
    <xf numFmtId="3" fontId="56" fillId="0" borderId="0" xfId="18" applyNumberFormat="1" applyFont="1" applyBorder="1"/>
    <xf numFmtId="0" fontId="57" fillId="0" borderId="0" xfId="70" applyFont="1" applyProtection="1"/>
    <xf numFmtId="0" fontId="22" fillId="0" borderId="0" xfId="12" applyFont="1" applyAlignment="1"/>
    <xf numFmtId="0" fontId="58" fillId="0" borderId="0" xfId="70" applyFont="1" applyAlignment="1">
      <alignment horizontal="center"/>
    </xf>
    <xf numFmtId="0" fontId="57" fillId="0" borderId="5" xfId="70" applyFont="1" applyBorder="1" applyProtection="1"/>
    <xf numFmtId="0" fontId="59" fillId="0" borderId="0" xfId="70" applyFont="1" applyBorder="1" applyAlignment="1" applyProtection="1">
      <alignment horizontal="left"/>
    </xf>
    <xf numFmtId="0" fontId="60" fillId="0" borderId="0" xfId="73" applyFont="1" applyFill="1" applyBorder="1" applyAlignment="1" applyProtection="1">
      <alignment horizontal="center" vertical="center"/>
    </xf>
    <xf numFmtId="175" fontId="60" fillId="0" borderId="0" xfId="73" applyNumberFormat="1" applyFont="1" applyFill="1" applyBorder="1" applyAlignment="1" applyProtection="1">
      <alignment horizontal="left"/>
    </xf>
    <xf numFmtId="0" fontId="33" fillId="0" borderId="0" xfId="70" applyFont="1" applyBorder="1" applyProtection="1"/>
    <xf numFmtId="0" fontId="21" fillId="0" borderId="0" xfId="14" applyFont="1" applyFill="1" applyAlignment="1" applyProtection="1">
      <alignment horizontal="left"/>
      <protection locked="0"/>
    </xf>
    <xf numFmtId="0" fontId="21" fillId="12" borderId="5" xfId="18" applyFont="1" applyFill="1" applyBorder="1" applyAlignment="1" applyProtection="1">
      <alignment vertical="center" wrapText="1"/>
    </xf>
    <xf numFmtId="0" fontId="21" fillId="12" borderId="0" xfId="18" applyFont="1" applyFill="1" applyBorder="1" applyAlignment="1" applyProtection="1">
      <alignment horizontal="right" vertical="top"/>
    </xf>
    <xf numFmtId="4" fontId="32" fillId="8" borderId="0" xfId="18" applyNumberFormat="1" applyFont="1" applyFill="1" applyBorder="1" applyAlignment="1" applyProtection="1">
      <alignment vertical="center" wrapText="1"/>
      <protection locked="0"/>
    </xf>
    <xf numFmtId="0" fontId="21" fillId="12" borderId="0" xfId="18" applyFont="1" applyFill="1" applyBorder="1" applyAlignment="1" applyProtection="1">
      <alignment vertical="center" wrapText="1"/>
    </xf>
    <xf numFmtId="0" fontId="21" fillId="12" borderId="0" xfId="18" applyFont="1" applyFill="1" applyBorder="1" applyAlignment="1" applyProtection="1">
      <alignment horizontal="right"/>
    </xf>
    <xf numFmtId="179" fontId="32" fillId="8" borderId="30" xfId="18" applyNumberFormat="1" applyFont="1" applyFill="1" applyBorder="1" applyAlignment="1" applyProtection="1">
      <alignment horizontal="right" vertical="center"/>
      <protection locked="0"/>
    </xf>
    <xf numFmtId="10" fontId="56" fillId="16" borderId="0" xfId="7" applyNumberFormat="1" applyFont="1" applyFill="1" applyAlignment="1" applyProtection="1">
      <alignment vertical="top"/>
    </xf>
    <xf numFmtId="0" fontId="22" fillId="16" borderId="0" xfId="14" applyFont="1" applyFill="1" applyAlignment="1" applyProtection="1">
      <alignment vertical="top"/>
    </xf>
    <xf numFmtId="0" fontId="21" fillId="0" borderId="0" xfId="14" applyFont="1" applyFill="1" applyBorder="1" applyAlignment="1" applyProtection="1">
      <alignment horizontal="right" vertical="center"/>
    </xf>
    <xf numFmtId="0" fontId="32" fillId="0" borderId="0" xfId="14" applyFont="1" applyFill="1" applyAlignment="1" applyProtection="1">
      <alignment horizontal="left"/>
    </xf>
    <xf numFmtId="43" fontId="59" fillId="14" borderId="0" xfId="22" applyNumberFormat="1" applyFont="1" applyFill="1" applyBorder="1" applyProtection="1"/>
    <xf numFmtId="0" fontId="21" fillId="12" borderId="0" xfId="18" applyFont="1" applyFill="1" applyBorder="1" applyAlignment="1" applyProtection="1">
      <alignment horizontal="right" vertical="center"/>
    </xf>
    <xf numFmtId="0" fontId="21" fillId="12" borderId="0" xfId="14" applyFont="1" applyFill="1" applyAlignment="1" applyProtection="1">
      <alignment horizontal="left"/>
      <protection locked="0"/>
    </xf>
    <xf numFmtId="0" fontId="21" fillId="12" borderId="0" xfId="18" applyFont="1" applyFill="1" applyBorder="1" applyAlignment="1" applyProtection="1">
      <alignment horizontal="right" vertical="center" wrapText="1"/>
    </xf>
    <xf numFmtId="4" fontId="32" fillId="8" borderId="30" xfId="18" applyNumberFormat="1" applyFont="1" applyFill="1" applyBorder="1" applyAlignment="1" applyProtection="1">
      <alignment vertical="center" wrapText="1"/>
      <protection locked="0"/>
    </xf>
    <xf numFmtId="0" fontId="22" fillId="16" borderId="0" xfId="14" applyFont="1" applyFill="1" applyBorder="1" applyAlignment="1" applyProtection="1">
      <alignment vertical="top"/>
    </xf>
    <xf numFmtId="0" fontId="21" fillId="12" borderId="31" xfId="18" applyFont="1" applyFill="1" applyBorder="1" applyAlignment="1" applyProtection="1">
      <alignment vertical="center" wrapText="1"/>
    </xf>
    <xf numFmtId="0" fontId="21" fillId="12" borderId="32" xfId="18" applyFont="1" applyFill="1" applyBorder="1" applyAlignment="1" applyProtection="1">
      <alignment vertical="center" wrapText="1"/>
    </xf>
    <xf numFmtId="0" fontId="21" fillId="12" borderId="33" xfId="18" applyFont="1" applyFill="1" applyBorder="1" applyAlignment="1" applyProtection="1">
      <alignment vertical="center" wrapText="1"/>
    </xf>
    <xf numFmtId="0" fontId="25" fillId="17" borderId="0" xfId="12" applyFont="1" applyFill="1" applyBorder="1" applyAlignment="1" applyProtection="1">
      <alignment vertical="center"/>
    </xf>
    <xf numFmtId="0" fontId="43" fillId="0" borderId="0" xfId="12" quotePrefix="1" applyFont="1" applyBorder="1" applyAlignment="1" applyProtection="1">
      <alignment horizontal="left" vertical="center"/>
    </xf>
    <xf numFmtId="4" fontId="30" fillId="8" borderId="79" xfId="18" applyNumberFormat="1" applyFont="1" applyFill="1" applyBorder="1" applyAlignment="1" applyProtection="1">
      <alignment horizontal="right"/>
    </xf>
    <xf numFmtId="4" fontId="30" fillId="8" borderId="80" xfId="18" applyNumberFormat="1" applyFont="1" applyFill="1" applyBorder="1" applyAlignment="1" applyProtection="1">
      <alignment horizontal="right"/>
    </xf>
    <xf numFmtId="4" fontId="30" fillId="7" borderId="65" xfId="18" applyNumberFormat="1" applyFont="1" applyFill="1" applyBorder="1" applyAlignment="1" applyProtection="1">
      <alignment horizontal="right"/>
    </xf>
    <xf numFmtId="0" fontId="50" fillId="0" borderId="0" xfId="12" applyFont="1" applyAlignment="1"/>
    <xf numFmtId="0" fontId="57" fillId="0" borderId="5" xfId="70" applyFont="1" applyBorder="1"/>
    <xf numFmtId="0" fontId="57" fillId="0" borderId="0" xfId="70" applyFont="1" applyBorder="1"/>
    <xf numFmtId="0" fontId="57" fillId="0" borderId="30" xfId="70" applyFont="1" applyBorder="1"/>
    <xf numFmtId="0" fontId="30" fillId="0" borderId="0" xfId="18" applyFont="1" applyBorder="1"/>
    <xf numFmtId="0" fontId="50" fillId="0" borderId="0" xfId="18" applyFont="1"/>
    <xf numFmtId="0" fontId="60" fillId="18" borderId="72" xfId="70" applyFont="1" applyFill="1" applyBorder="1"/>
    <xf numFmtId="0" fontId="60" fillId="18" borderId="27" xfId="70" applyFont="1" applyFill="1" applyBorder="1" applyAlignment="1">
      <alignment horizontal="center" vertical="center" wrapText="1"/>
    </xf>
    <xf numFmtId="0" fontId="60" fillId="18" borderId="16" xfId="70" applyFont="1" applyFill="1" applyBorder="1" applyAlignment="1">
      <alignment vertical="center"/>
    </xf>
    <xf numFmtId="0" fontId="60" fillId="18" borderId="81" xfId="70" applyFont="1" applyFill="1" applyBorder="1"/>
    <xf numFmtId="4" fontId="60" fillId="18" borderId="82" xfId="70" applyNumberFormat="1" applyFont="1" applyFill="1" applyBorder="1" applyAlignment="1"/>
    <xf numFmtId="4" fontId="60" fillId="18" borderId="82" xfId="70" applyNumberFormat="1" applyFont="1" applyFill="1" applyBorder="1" applyAlignment="1">
      <alignment horizontal="center"/>
    </xf>
    <xf numFmtId="0" fontId="60" fillId="18" borderId="83" xfId="70" applyFont="1" applyFill="1" applyBorder="1"/>
    <xf numFmtId="0" fontId="60" fillId="18" borderId="15" xfId="70" applyFont="1" applyFill="1" applyBorder="1"/>
    <xf numFmtId="4" fontId="30" fillId="8" borderId="42" xfId="18" applyNumberFormat="1" applyFont="1" applyFill="1" applyBorder="1" applyAlignment="1" applyProtection="1">
      <alignment horizontal="left" vertical="center" wrapText="1"/>
    </xf>
    <xf numFmtId="0" fontId="30" fillId="8" borderId="43" xfId="18" applyFont="1" applyFill="1" applyBorder="1" applyAlignment="1" applyProtection="1">
      <alignment vertical="center" wrapText="1"/>
    </xf>
    <xf numFmtId="0" fontId="30" fillId="7" borderId="8" xfId="18" applyFont="1" applyFill="1" applyBorder="1" applyAlignment="1" applyProtection="1">
      <alignment vertical="center" wrapText="1"/>
    </xf>
    <xf numFmtId="180" fontId="30" fillId="0" borderId="0" xfId="18" applyNumberFormat="1" applyFont="1" applyBorder="1"/>
    <xf numFmtId="0" fontId="57" fillId="18" borderId="84" xfId="70" applyFont="1" applyFill="1" applyBorder="1"/>
    <xf numFmtId="4" fontId="57" fillId="18" borderId="85" xfId="70" applyNumberFormat="1" applyFont="1" applyFill="1" applyBorder="1" applyAlignment="1" applyProtection="1"/>
    <xf numFmtId="0" fontId="33" fillId="0" borderId="0" xfId="70" applyFont="1" applyBorder="1"/>
    <xf numFmtId="0" fontId="60" fillId="18" borderId="37" xfId="70" applyFont="1" applyFill="1" applyBorder="1"/>
    <xf numFmtId="43" fontId="32" fillId="11" borderId="86" xfId="74" applyFont="1" applyFill="1" applyBorder="1" applyAlignment="1" applyProtection="1">
      <alignment horizontal="center"/>
      <protection locked="0"/>
    </xf>
    <xf numFmtId="4" fontId="22" fillId="12" borderId="87" xfId="14" applyNumberFormat="1" applyFont="1" applyFill="1" applyBorder="1" applyAlignment="1" applyProtection="1">
      <alignment horizontal="right" vertical="top" wrapText="1"/>
      <protection locked="0"/>
    </xf>
    <xf numFmtId="43" fontId="30" fillId="4" borderId="29" xfId="22" applyFont="1" applyFill="1" applyBorder="1" applyAlignment="1" applyProtection="1">
      <alignment horizontal="right" vertical="top"/>
    </xf>
    <xf numFmtId="4" fontId="30" fillId="12" borderId="73" xfId="18" applyNumberFormat="1" applyFont="1" applyFill="1" applyBorder="1" applyAlignment="1" applyProtection="1">
      <alignment vertical="top"/>
      <protection locked="0"/>
    </xf>
    <xf numFmtId="0" fontId="57" fillId="18" borderId="45" xfId="70" applyFont="1" applyFill="1" applyBorder="1"/>
    <xf numFmtId="4" fontId="57" fillId="18" borderId="3" xfId="70" applyNumberFormat="1" applyFont="1" applyFill="1" applyBorder="1" applyAlignment="1" applyProtection="1"/>
    <xf numFmtId="0" fontId="33" fillId="0" borderId="25" xfId="70" applyFont="1" applyBorder="1"/>
    <xf numFmtId="0" fontId="57" fillId="18" borderId="88" xfId="70" applyFont="1" applyFill="1" applyBorder="1"/>
    <xf numFmtId="0" fontId="57" fillId="18" borderId="89" xfId="70" applyFont="1" applyFill="1" applyBorder="1"/>
    <xf numFmtId="4" fontId="30" fillId="19" borderId="1" xfId="18" applyNumberFormat="1" applyFont="1" applyFill="1" applyBorder="1" applyAlignment="1" applyProtection="1">
      <alignment horizontal="center" vertical="center"/>
    </xf>
    <xf numFmtId="4" fontId="30" fillId="19" borderId="27" xfId="18" applyNumberFormat="1" applyFont="1" applyFill="1" applyBorder="1" applyAlignment="1" applyProtection="1">
      <alignment vertical="top"/>
    </xf>
    <xf numFmtId="43" fontId="30" fillId="19" borderId="29" xfId="22" applyFont="1" applyFill="1" applyBorder="1" applyAlignment="1" applyProtection="1">
      <alignment horizontal="right" vertical="top"/>
    </xf>
    <xf numFmtId="0" fontId="60" fillId="18" borderId="90" xfId="70" applyFont="1" applyFill="1" applyBorder="1"/>
    <xf numFmtId="0" fontId="57" fillId="18" borderId="45" xfId="70" applyFont="1" applyFill="1" applyBorder="1" applyAlignment="1" applyProtection="1">
      <alignment horizontal="left"/>
      <protection locked="0"/>
    </xf>
    <xf numFmtId="43" fontId="31" fillId="0" borderId="46" xfId="74" applyFont="1" applyFill="1" applyBorder="1" applyAlignment="1" applyProtection="1">
      <alignment horizontal="center"/>
      <protection locked="0"/>
    </xf>
    <xf numFmtId="4" fontId="30" fillId="19" borderId="27" xfId="18" applyNumberFormat="1" applyFont="1" applyFill="1" applyBorder="1" applyAlignment="1" applyProtection="1">
      <alignment vertical="top"/>
      <protection locked="0"/>
    </xf>
    <xf numFmtId="4" fontId="57" fillId="18" borderId="3" xfId="70" applyNumberFormat="1" applyFont="1" applyFill="1" applyBorder="1" applyAlignment="1" applyProtection="1">
      <alignment horizontal="center"/>
    </xf>
    <xf numFmtId="4" fontId="60" fillId="18" borderId="1" xfId="70" applyNumberFormat="1" applyFont="1" applyFill="1" applyBorder="1" applyAlignment="1" applyProtection="1"/>
    <xf numFmtId="4" fontId="60" fillId="18" borderId="3" xfId="70" applyNumberFormat="1" applyFont="1" applyFill="1" applyBorder="1" applyAlignment="1" applyProtection="1">
      <alignment horizontal="left"/>
    </xf>
    <xf numFmtId="4" fontId="60" fillId="18" borderId="2" xfId="70" applyNumberFormat="1" applyFont="1" applyFill="1" applyBorder="1" applyAlignment="1" applyProtection="1"/>
    <xf numFmtId="4" fontId="62" fillId="18" borderId="4" xfId="70" applyNumberFormat="1" applyFont="1" applyFill="1" applyBorder="1" applyAlignment="1" applyProtection="1">
      <alignment vertical="top" wrapText="1"/>
    </xf>
    <xf numFmtId="4" fontId="62" fillId="18" borderId="89" xfId="70" applyNumberFormat="1" applyFont="1" applyFill="1" applyBorder="1" applyAlignment="1" applyProtection="1">
      <alignment vertical="top" wrapText="1"/>
    </xf>
    <xf numFmtId="0" fontId="57" fillId="18" borderId="72" xfId="70" applyFont="1" applyFill="1" applyBorder="1" applyAlignment="1" applyProtection="1">
      <alignment horizontal="left"/>
      <protection locked="0"/>
    </xf>
    <xf numFmtId="43" fontId="31" fillId="0" borderId="86" xfId="74" applyFont="1" applyFill="1" applyBorder="1" applyAlignment="1" applyProtection="1">
      <alignment horizontal="center"/>
      <protection locked="0"/>
    </xf>
    <xf numFmtId="0" fontId="60" fillId="18" borderId="20" xfId="70" applyFont="1" applyFill="1" applyBorder="1"/>
    <xf numFmtId="43" fontId="61" fillId="4" borderId="21" xfId="70" applyNumberFormat="1" applyFont="1" applyFill="1" applyBorder="1"/>
    <xf numFmtId="4" fontId="22" fillId="12" borderId="31" xfId="14" applyNumberFormat="1" applyFont="1" applyFill="1" applyBorder="1" applyAlignment="1" applyProtection="1">
      <alignment horizontal="right" vertical="top" wrapText="1"/>
      <protection locked="0"/>
    </xf>
    <xf numFmtId="4" fontId="30" fillId="19" borderId="14" xfId="18" applyNumberFormat="1" applyFont="1" applyFill="1" applyBorder="1" applyAlignment="1" applyProtection="1">
      <alignment vertical="top"/>
      <protection locked="0"/>
    </xf>
    <xf numFmtId="4" fontId="30" fillId="19" borderId="14" xfId="18" applyNumberFormat="1" applyFont="1" applyFill="1" applyBorder="1" applyAlignment="1" applyProtection="1">
      <alignment vertical="top"/>
    </xf>
    <xf numFmtId="43" fontId="30" fillId="19" borderId="68" xfId="22" applyFont="1" applyFill="1" applyBorder="1" applyAlignment="1" applyProtection="1">
      <alignment horizontal="right" vertical="top"/>
    </xf>
    <xf numFmtId="0" fontId="57" fillId="19" borderId="17" xfId="70" applyFont="1" applyFill="1" applyBorder="1"/>
    <xf numFmtId="0" fontId="57" fillId="19" borderId="18" xfId="70" applyFont="1" applyFill="1" applyBorder="1"/>
    <xf numFmtId="0" fontId="57" fillId="19" borderId="19" xfId="70" applyFont="1" applyFill="1" applyBorder="1"/>
    <xf numFmtId="0" fontId="60" fillId="0" borderId="0" xfId="70" applyFont="1" applyBorder="1"/>
    <xf numFmtId="0" fontId="57" fillId="19" borderId="5" xfId="70" applyFont="1" applyFill="1" applyBorder="1"/>
    <xf numFmtId="0" fontId="57" fillId="19" borderId="0" xfId="70" applyFont="1" applyFill="1" applyBorder="1"/>
    <xf numFmtId="0" fontId="21" fillId="19" borderId="0" xfId="14" applyFont="1" applyFill="1" applyBorder="1" applyAlignment="1" applyProtection="1">
      <alignment horizontal="right" vertical="center"/>
    </xf>
    <xf numFmtId="176" fontId="60" fillId="8" borderId="0" xfId="70" applyNumberFormat="1" applyFont="1" applyFill="1" applyBorder="1" applyAlignment="1">
      <alignment horizontal="right" vertical="center"/>
    </xf>
    <xf numFmtId="0" fontId="57" fillId="19" borderId="30" xfId="70" applyFont="1" applyFill="1" applyBorder="1"/>
    <xf numFmtId="0" fontId="61" fillId="18" borderId="88" xfId="70" applyFont="1" applyFill="1" applyBorder="1" applyProtection="1"/>
    <xf numFmtId="4" fontId="62" fillId="18" borderId="4" xfId="70" applyNumberFormat="1" applyFont="1" applyFill="1" applyBorder="1" applyAlignment="1" applyProtection="1">
      <alignment horizontal="left" vertical="top" wrapText="1"/>
    </xf>
    <xf numFmtId="43" fontId="61" fillId="18" borderId="2" xfId="22" applyFont="1" applyFill="1" applyBorder="1" applyProtection="1"/>
    <xf numFmtId="4" fontId="57" fillId="18" borderId="0" xfId="70" applyNumberFormat="1" applyFont="1" applyFill="1" applyBorder="1" applyAlignment="1" applyProtection="1"/>
    <xf numFmtId="4" fontId="60" fillId="18" borderId="0" xfId="70" applyNumberFormat="1" applyFont="1" applyFill="1" applyBorder="1" applyAlignment="1" applyProtection="1">
      <alignment horizontal="center"/>
    </xf>
    <xf numFmtId="4" fontId="62" fillId="18" borderId="0" xfId="70" applyNumberFormat="1" applyFont="1" applyFill="1" applyBorder="1" applyAlignment="1" applyProtection="1">
      <alignment horizontal="left" vertical="top" wrapText="1"/>
    </xf>
    <xf numFmtId="4" fontId="62" fillId="18" borderId="30" xfId="70" applyNumberFormat="1" applyFont="1" applyFill="1" applyBorder="1" applyAlignment="1" applyProtection="1">
      <alignment horizontal="left" vertical="top" wrapText="1"/>
    </xf>
    <xf numFmtId="0" fontId="57" fillId="19" borderId="28" xfId="70" applyFont="1" applyFill="1" applyBorder="1"/>
    <xf numFmtId="0" fontId="21" fillId="19" borderId="28" xfId="14" applyFont="1" applyFill="1" applyBorder="1" applyAlignment="1" applyProtection="1">
      <alignment horizontal="right" vertical="center"/>
    </xf>
    <xf numFmtId="176" fontId="32" fillId="12" borderId="28" xfId="14" applyNumberFormat="1" applyFont="1" applyFill="1" applyBorder="1" applyAlignment="1" applyProtection="1">
      <alignment horizontal="right" vertical="top" wrapText="1"/>
      <protection locked="0"/>
    </xf>
    <xf numFmtId="0" fontId="27" fillId="19" borderId="0" xfId="14" applyFont="1" applyFill="1" applyBorder="1" applyAlignment="1" applyProtection="1">
      <alignment horizontal="right" vertical="center"/>
    </xf>
    <xf numFmtId="176" fontId="61" fillId="8" borderId="91" xfId="70" applyNumberFormat="1" applyFont="1" applyFill="1" applyBorder="1" applyAlignment="1">
      <alignment horizontal="right" vertical="center"/>
    </xf>
    <xf numFmtId="0" fontId="57" fillId="18" borderId="31" xfId="70" applyFont="1" applyFill="1" applyBorder="1" applyProtection="1"/>
    <xf numFmtId="43" fontId="57" fillId="18" borderId="32" xfId="22" applyFont="1" applyFill="1" applyBorder="1" applyProtection="1"/>
    <xf numFmtId="43" fontId="61" fillId="18" borderId="32" xfId="22" applyFont="1" applyFill="1" applyBorder="1" applyProtection="1"/>
    <xf numFmtId="4" fontId="57" fillId="18" borderId="32" xfId="70" applyNumberFormat="1" applyFont="1" applyFill="1" applyBorder="1" applyAlignment="1" applyProtection="1"/>
    <xf numFmtId="4" fontId="60" fillId="18" borderId="32" xfId="70" applyNumberFormat="1" applyFont="1" applyFill="1" applyBorder="1" applyAlignment="1" applyProtection="1">
      <alignment horizontal="center"/>
    </xf>
    <xf numFmtId="4" fontId="62" fillId="18" borderId="32" xfId="70" applyNumberFormat="1" applyFont="1" applyFill="1" applyBorder="1" applyAlignment="1" applyProtection="1">
      <alignment horizontal="left" vertical="top" wrapText="1"/>
    </xf>
    <xf numFmtId="4" fontId="62" fillId="18" borderId="33" xfId="70" applyNumberFormat="1" applyFont="1" applyFill="1" applyBorder="1" applyAlignment="1" applyProtection="1">
      <alignment horizontal="left" vertical="top" wrapText="1"/>
    </xf>
    <xf numFmtId="176" fontId="60" fillId="19" borderId="0" xfId="70" applyNumberFormat="1" applyFont="1" applyFill="1" applyBorder="1" applyAlignment="1">
      <alignment horizontal="right" vertical="center"/>
    </xf>
    <xf numFmtId="4" fontId="32" fillId="8" borderId="8" xfId="18" applyNumberFormat="1" applyFont="1" applyFill="1" applyBorder="1" applyAlignment="1" applyProtection="1">
      <alignment vertical="center" wrapText="1"/>
    </xf>
    <xf numFmtId="0" fontId="57" fillId="11" borderId="17" xfId="70" applyFont="1" applyFill="1" applyBorder="1"/>
    <xf numFmtId="0" fontId="57" fillId="11" borderId="18" xfId="70" applyFont="1" applyFill="1" applyBorder="1"/>
    <xf numFmtId="0" fontId="57" fillId="11" borderId="18" xfId="70" applyFont="1" applyFill="1" applyBorder="1" applyProtection="1"/>
    <xf numFmtId="0" fontId="57" fillId="11" borderId="19" xfId="70" applyFont="1" applyFill="1" applyBorder="1" applyProtection="1"/>
    <xf numFmtId="0" fontId="57" fillId="19" borderId="0" xfId="70" applyFont="1" applyFill="1" applyBorder="1" applyAlignment="1">
      <alignment horizontal="right" vertical="center"/>
    </xf>
    <xf numFmtId="0" fontId="57" fillId="11" borderId="28" xfId="70" applyFont="1" applyFill="1" applyBorder="1" applyAlignment="1" applyProtection="1">
      <alignment horizontal="center"/>
    </xf>
    <xf numFmtId="176" fontId="57" fillId="11" borderId="28" xfId="70" applyNumberFormat="1" applyFont="1" applyFill="1" applyBorder="1" applyAlignment="1" applyProtection="1">
      <alignment horizontal="center"/>
    </xf>
    <xf numFmtId="176" fontId="28" fillId="11" borderId="30" xfId="70" applyNumberFormat="1" applyFont="1" applyFill="1" applyBorder="1" applyAlignment="1" applyProtection="1">
      <alignment vertical="center"/>
    </xf>
    <xf numFmtId="176" fontId="60" fillId="8" borderId="8" xfId="70" applyNumberFormat="1" applyFont="1" applyFill="1" applyBorder="1" applyAlignment="1">
      <alignment horizontal="right" vertical="center"/>
    </xf>
    <xf numFmtId="0" fontId="57" fillId="11" borderId="0" xfId="70" applyFont="1" applyFill="1" applyBorder="1" applyAlignment="1" applyProtection="1">
      <alignment horizontal="center"/>
    </xf>
    <xf numFmtId="177" fontId="57" fillId="11" borderId="0" xfId="70" applyNumberFormat="1" applyFont="1" applyFill="1" applyBorder="1" applyAlignment="1" applyProtection="1">
      <alignment horizontal="center"/>
    </xf>
    <xf numFmtId="0" fontId="57" fillId="11" borderId="31" xfId="70" applyFont="1" applyFill="1" applyBorder="1" applyAlignment="1">
      <alignment vertical="center"/>
    </xf>
    <xf numFmtId="0" fontId="57" fillId="11" borderId="32" xfId="70" applyFont="1" applyFill="1" applyBorder="1" applyAlignment="1">
      <alignment vertical="center"/>
    </xf>
    <xf numFmtId="0" fontId="57" fillId="11" borderId="32" xfId="70" applyFont="1" applyFill="1" applyBorder="1" applyProtection="1"/>
    <xf numFmtId="0" fontId="57" fillId="11" borderId="32" xfId="70" applyFont="1" applyFill="1" applyBorder="1" applyAlignment="1" applyProtection="1">
      <alignment vertical="center"/>
    </xf>
    <xf numFmtId="0" fontId="28" fillId="11" borderId="32" xfId="70" applyFont="1" applyFill="1" applyBorder="1" applyAlignment="1" applyProtection="1">
      <alignment vertical="center"/>
    </xf>
    <xf numFmtId="0" fontId="28" fillId="11" borderId="33" xfId="70" applyFont="1" applyFill="1" applyBorder="1" applyAlignment="1" applyProtection="1">
      <alignment vertical="center"/>
    </xf>
    <xf numFmtId="0" fontId="28" fillId="0" borderId="0" xfId="70" applyFont="1" applyBorder="1"/>
    <xf numFmtId="177" fontId="60" fillId="8" borderId="8" xfId="22" applyNumberFormat="1" applyFont="1" applyFill="1" applyBorder="1" applyAlignment="1">
      <alignment horizontal="right" vertical="center"/>
    </xf>
    <xf numFmtId="0" fontId="21" fillId="0" borderId="30" xfId="14" applyFont="1" applyBorder="1" applyAlignment="1" applyProtection="1">
      <alignment vertical="center"/>
    </xf>
    <xf numFmtId="0" fontId="25" fillId="20" borderId="0" xfId="12" applyFont="1" applyFill="1" applyBorder="1" applyAlignment="1" applyProtection="1">
      <alignment vertical="center"/>
    </xf>
    <xf numFmtId="0" fontId="43" fillId="0" borderId="0" xfId="12" quotePrefix="1" applyFont="1" applyBorder="1" applyAlignment="1" applyProtection="1">
      <alignment vertical="center"/>
    </xf>
    <xf numFmtId="0" fontId="21" fillId="0" borderId="30" xfId="14" applyFont="1" applyBorder="1" applyAlignment="1" applyProtection="1">
      <alignment vertical="center" wrapText="1"/>
    </xf>
    <xf numFmtId="0" fontId="18" fillId="19" borderId="5" xfId="14" applyFont="1" applyFill="1" applyBorder="1" applyAlignment="1" applyProtection="1">
      <alignment vertical="center" wrapText="1"/>
    </xf>
    <xf numFmtId="0" fontId="18" fillId="19" borderId="0" xfId="14" applyFont="1" applyFill="1" applyBorder="1" applyAlignment="1" applyProtection="1">
      <alignment vertical="center" wrapText="1"/>
    </xf>
    <xf numFmtId="181" fontId="60" fillId="7" borderId="0" xfId="70" applyNumberFormat="1" applyFont="1" applyFill="1" applyBorder="1" applyAlignment="1">
      <alignment horizontal="right" vertical="center"/>
    </xf>
    <xf numFmtId="0" fontId="57" fillId="0" borderId="31" xfId="70" applyFont="1" applyBorder="1"/>
    <xf numFmtId="0" fontId="57" fillId="0" borderId="32" xfId="70" applyFont="1" applyBorder="1"/>
    <xf numFmtId="0" fontId="18" fillId="0" borderId="33" xfId="14" applyFont="1" applyBorder="1" applyAlignment="1" applyProtection="1"/>
    <xf numFmtId="0" fontId="18" fillId="19" borderId="31" xfId="14" applyFont="1" applyFill="1" applyBorder="1" applyAlignment="1" applyProtection="1"/>
    <xf numFmtId="0" fontId="18" fillId="19" borderId="32" xfId="14" applyFont="1" applyFill="1" applyBorder="1" applyAlignment="1" applyProtection="1"/>
    <xf numFmtId="0" fontId="57" fillId="19" borderId="32" xfId="70" applyFont="1" applyFill="1" applyBorder="1"/>
    <xf numFmtId="0" fontId="57" fillId="19" borderId="33" xfId="70" applyFont="1" applyFill="1" applyBorder="1"/>
    <xf numFmtId="0" fontId="64" fillId="8" borderId="27" xfId="70" applyFont="1" applyFill="1" applyBorder="1" applyAlignment="1">
      <alignment horizontal="center" vertical="center" wrapText="1"/>
    </xf>
    <xf numFmtId="4" fontId="64" fillId="18" borderId="82" xfId="70" applyNumberFormat="1" applyFont="1" applyFill="1" applyBorder="1" applyAlignment="1">
      <alignment horizontal="right"/>
    </xf>
    <xf numFmtId="4" fontId="64" fillId="18" borderId="92" xfId="70" applyNumberFormat="1" applyFont="1" applyFill="1" applyBorder="1" applyAlignment="1">
      <alignment horizontal="right"/>
    </xf>
    <xf numFmtId="4" fontId="64" fillId="8" borderId="93" xfId="70" applyNumberFormat="1" applyFont="1" applyFill="1" applyBorder="1"/>
    <xf numFmtId="4" fontId="65" fillId="14" borderId="93" xfId="70" applyNumberFormat="1" applyFont="1" applyFill="1" applyBorder="1"/>
    <xf numFmtId="43" fontId="66" fillId="0" borderId="80" xfId="22" applyFont="1" applyFill="1" applyBorder="1" applyProtection="1">
      <protection locked="0"/>
    </xf>
    <xf numFmtId="43" fontId="65" fillId="4" borderId="80" xfId="22" applyFont="1" applyFill="1" applyBorder="1" applyProtection="1"/>
    <xf numFmtId="43" fontId="66" fillId="0" borderId="29" xfId="22" applyFont="1" applyFill="1" applyBorder="1" applyProtection="1">
      <protection locked="0"/>
    </xf>
    <xf numFmtId="43" fontId="65" fillId="4" borderId="29" xfId="22" applyFont="1" applyFill="1" applyBorder="1" applyProtection="1"/>
    <xf numFmtId="43" fontId="65" fillId="4" borderId="1" xfId="22" applyFont="1" applyFill="1" applyBorder="1" applyProtection="1"/>
    <xf numFmtId="43" fontId="66" fillId="0" borderId="1" xfId="22" applyFont="1" applyFill="1" applyBorder="1" applyProtection="1">
      <protection locked="0"/>
    </xf>
    <xf numFmtId="0" fontId="64" fillId="11" borderId="80" xfId="70" applyFont="1" applyFill="1" applyBorder="1" applyAlignment="1">
      <alignment horizontal="center"/>
    </xf>
    <xf numFmtId="176" fontId="64" fillId="11" borderId="94" xfId="70" applyNumberFormat="1" applyFont="1" applyFill="1" applyBorder="1"/>
    <xf numFmtId="4" fontId="64" fillId="8" borderId="69" xfId="70" applyNumberFormat="1" applyFont="1" applyFill="1" applyBorder="1" applyAlignment="1">
      <alignment horizontal="right" vertical="center"/>
    </xf>
    <xf numFmtId="0" fontId="64" fillId="18" borderId="70" xfId="70" applyFont="1" applyFill="1" applyBorder="1" applyAlignment="1">
      <alignment horizontal="center"/>
    </xf>
    <xf numFmtId="43" fontId="65" fillId="4" borderId="95" xfId="70" applyNumberFormat="1" applyFont="1" applyFill="1" applyBorder="1"/>
    <xf numFmtId="179" fontId="64" fillId="11" borderId="47" xfId="22" applyNumberFormat="1" applyFont="1" applyFill="1" applyBorder="1" applyProtection="1">
      <protection locked="0"/>
    </xf>
    <xf numFmtId="43" fontId="65" fillId="0" borderId="85" xfId="22" applyFont="1" applyFill="1" applyBorder="1" applyProtection="1"/>
    <xf numFmtId="43" fontId="66" fillId="0" borderId="96" xfId="22" applyFont="1" applyFill="1" applyBorder="1" applyProtection="1">
      <protection locked="0"/>
    </xf>
    <xf numFmtId="0" fontId="64" fillId="4" borderId="35" xfId="22" applyNumberFormat="1" applyFont="1" applyFill="1" applyBorder="1" applyAlignment="1" applyProtection="1">
      <alignment horizontal="center"/>
    </xf>
    <xf numFmtId="0" fontId="64" fillId="4" borderId="1" xfId="22" applyNumberFormat="1" applyFont="1" applyFill="1" applyBorder="1" applyAlignment="1" applyProtection="1">
      <alignment horizontal="center"/>
    </xf>
    <xf numFmtId="0" fontId="61" fillId="0" borderId="0" xfId="70" applyFont="1" applyBorder="1" applyAlignment="1" applyProtection="1">
      <alignment horizontal="left"/>
    </xf>
    <xf numFmtId="0" fontId="22" fillId="0" borderId="0" xfId="18" applyFont="1" applyBorder="1" applyProtection="1"/>
    <xf numFmtId="0" fontId="55" fillId="0" borderId="0" xfId="18" applyFont="1" applyBorder="1" applyAlignment="1" applyProtection="1">
      <alignment vertical="center" wrapText="1"/>
    </xf>
    <xf numFmtId="0" fontId="22" fillId="0" borderId="0" xfId="18" applyFont="1"/>
    <xf numFmtId="0" fontId="22" fillId="0" borderId="0" xfId="18" applyFont="1" applyProtection="1"/>
    <xf numFmtId="14" fontId="18" fillId="0" borderId="0" xfId="18" applyNumberFormat="1" applyFont="1" applyAlignment="1" applyProtection="1">
      <alignment horizontal="right"/>
    </xf>
    <xf numFmtId="0" fontId="29" fillId="0" borderId="0" xfId="70" applyFont="1" applyBorder="1" applyAlignment="1" applyProtection="1">
      <alignment horizontal="right"/>
      <protection locked="0"/>
    </xf>
    <xf numFmtId="0" fontId="68" fillId="0" borderId="0" xfId="18" applyFont="1" applyAlignment="1" applyProtection="1"/>
    <xf numFmtId="0" fontId="69" fillId="0" borderId="0" xfId="18" applyFont="1" applyAlignment="1" applyProtection="1"/>
    <xf numFmtId="0" fontId="29" fillId="0" borderId="0" xfId="70" applyFont="1" applyBorder="1" applyAlignment="1" applyProtection="1">
      <alignment horizontal="right" vertical="top"/>
    </xf>
    <xf numFmtId="2" fontId="30" fillId="16" borderId="0" xfId="7" applyNumberFormat="1" applyFont="1" applyFill="1" applyAlignment="1" applyProtection="1"/>
    <xf numFmtId="0" fontId="55" fillId="0" borderId="0" xfId="18" applyFont="1" applyAlignment="1" applyProtection="1"/>
    <xf numFmtId="2" fontId="30" fillId="0" borderId="0" xfId="18" applyNumberFormat="1" applyFont="1" applyBorder="1"/>
    <xf numFmtId="0" fontId="21" fillId="0" borderId="0" xfId="18" applyFont="1" applyFill="1" applyAlignment="1" applyProtection="1">
      <alignment horizontal="right" vertical="center"/>
    </xf>
    <xf numFmtId="0" fontId="55" fillId="0" borderId="0" xfId="18" applyFont="1" applyBorder="1" applyAlignment="1" applyProtection="1"/>
    <xf numFmtId="0" fontId="22" fillId="0" borderId="0" xfId="18" applyFont="1" applyFill="1" applyAlignment="1" applyProtection="1">
      <alignment horizontal="right" vertical="center"/>
    </xf>
    <xf numFmtId="0" fontId="22" fillId="0" borderId="0" xfId="18" applyFont="1" applyFill="1" applyBorder="1" applyAlignment="1" applyProtection="1">
      <alignment horizontal="right" vertical="center"/>
    </xf>
    <xf numFmtId="0" fontId="22" fillId="0" borderId="0" xfId="18" applyFont="1" applyAlignment="1">
      <alignment vertical="center"/>
    </xf>
    <xf numFmtId="0" fontId="25" fillId="17" borderId="0" xfId="12" applyFont="1" applyFill="1" applyAlignment="1" applyProtection="1">
      <alignment vertical="center"/>
    </xf>
    <xf numFmtId="0" fontId="43" fillId="0" borderId="0" xfId="12" quotePrefix="1" applyFont="1" applyAlignment="1" applyProtection="1">
      <alignment horizontal="left" vertical="center"/>
    </xf>
    <xf numFmtId="0" fontId="30" fillId="0" borderId="0" xfId="18" applyFont="1" applyFill="1" applyAlignment="1" applyProtection="1"/>
    <xf numFmtId="14" fontId="18" fillId="0" borderId="0" xfId="18" applyNumberFormat="1" applyFont="1" applyBorder="1" applyAlignment="1" applyProtection="1">
      <alignment vertical="center"/>
    </xf>
    <xf numFmtId="0" fontId="30" fillId="0" borderId="0" xfId="18" applyFont="1" applyAlignment="1" applyProtection="1"/>
    <xf numFmtId="10" fontId="30" fillId="16" borderId="0" xfId="7" applyNumberFormat="1" applyFont="1" applyFill="1" applyAlignment="1" applyProtection="1">
      <alignment vertical="top"/>
    </xf>
    <xf numFmtId="0" fontId="25" fillId="7" borderId="0" xfId="12" applyFont="1" applyFill="1" applyAlignment="1" applyProtection="1">
      <alignment vertical="center"/>
    </xf>
    <xf numFmtId="2" fontId="25" fillId="0" borderId="0" xfId="18" applyNumberFormat="1" applyFont="1" applyAlignment="1" applyProtection="1">
      <alignment horizontal="center" vertical="center"/>
    </xf>
    <xf numFmtId="4" fontId="30" fillId="16" borderId="0" xfId="14" applyNumberFormat="1" applyFont="1" applyFill="1" applyBorder="1" applyAlignment="1" applyProtection="1">
      <alignment vertical="top"/>
    </xf>
    <xf numFmtId="0" fontId="22" fillId="0" borderId="0" xfId="18" applyFont="1" applyFill="1" applyBorder="1"/>
    <xf numFmtId="0" fontId="30" fillId="0" borderId="0" xfId="18" applyFont="1" applyAlignment="1" applyProtection="1">
      <alignment horizontal="left" vertical="center"/>
    </xf>
    <xf numFmtId="0" fontId="30" fillId="0" borderId="0" xfId="18" applyFont="1" applyBorder="1" applyAlignment="1" applyProtection="1">
      <alignment horizontal="right" vertical="center"/>
    </xf>
    <xf numFmtId="0" fontId="30" fillId="0" borderId="0" xfId="18" applyFont="1" applyAlignment="1" applyProtection="1">
      <alignment horizontal="right" vertical="center"/>
    </xf>
    <xf numFmtId="0" fontId="30" fillId="0" borderId="30" xfId="18" applyFont="1" applyBorder="1" applyAlignment="1" applyProtection="1">
      <alignment horizontal="right" vertical="center"/>
    </xf>
    <xf numFmtId="0" fontId="25" fillId="20" borderId="0" xfId="12" applyFont="1" applyFill="1" applyAlignment="1" applyProtection="1">
      <alignment vertical="center"/>
    </xf>
    <xf numFmtId="0" fontId="43" fillId="0" borderId="0" xfId="12" quotePrefix="1" applyFont="1" applyAlignment="1" applyProtection="1">
      <alignment vertical="center"/>
    </xf>
    <xf numFmtId="0" fontId="30" fillId="0" borderId="0" xfId="18" applyFont="1" applyProtection="1"/>
    <xf numFmtId="4" fontId="30" fillId="0" borderId="0" xfId="12" applyNumberFormat="1" applyFont="1" applyFill="1" applyBorder="1" applyAlignment="1" applyProtection="1">
      <alignment vertical="center"/>
    </xf>
    <xf numFmtId="0" fontId="70" fillId="0" borderId="0" xfId="18" applyFont="1" applyProtection="1"/>
    <xf numFmtId="0" fontId="30" fillId="19" borderId="79" xfId="18" applyFont="1" applyFill="1" applyBorder="1" applyAlignment="1" applyProtection="1">
      <alignment vertical="center"/>
    </xf>
    <xf numFmtId="0" fontId="30" fillId="19" borderId="65" xfId="18" applyFont="1" applyFill="1" applyBorder="1" applyAlignment="1" applyProtection="1">
      <alignment horizontal="right" vertical="center"/>
    </xf>
    <xf numFmtId="4" fontId="30" fillId="19" borderId="94" xfId="12" applyNumberFormat="1" applyFont="1" applyFill="1" applyBorder="1" applyProtection="1"/>
    <xf numFmtId="3" fontId="40" fillId="16" borderId="0" xfId="14" applyNumberFormat="1" applyFont="1" applyFill="1" applyBorder="1" applyAlignment="1" applyProtection="1">
      <alignment horizontal="center" vertical="top"/>
    </xf>
    <xf numFmtId="0" fontId="30" fillId="0" borderId="0" xfId="18" applyFont="1" applyFill="1" applyBorder="1" applyAlignment="1">
      <alignment horizontal="center"/>
    </xf>
    <xf numFmtId="0" fontId="30" fillId="18" borderId="97" xfId="18" applyFont="1" applyFill="1" applyBorder="1" applyAlignment="1" applyProtection="1">
      <alignment horizontal="center" vertical="center" wrapText="1"/>
    </xf>
    <xf numFmtId="0" fontId="30" fillId="18" borderId="98" xfId="18" applyFont="1" applyFill="1" applyBorder="1" applyAlignment="1" applyProtection="1">
      <alignment horizontal="center" vertical="center" wrapText="1"/>
    </xf>
    <xf numFmtId="0" fontId="30" fillId="14" borderId="98" xfId="18" applyFont="1" applyFill="1" applyBorder="1" applyAlignment="1" applyProtection="1">
      <alignment horizontal="center" vertical="center" wrapText="1"/>
    </xf>
    <xf numFmtId="0" fontId="30" fillId="11" borderId="98" xfId="18" applyFont="1" applyFill="1" applyBorder="1" applyAlignment="1" applyProtection="1">
      <alignment horizontal="center" vertical="center" wrapText="1"/>
    </xf>
    <xf numFmtId="0" fontId="30" fillId="8" borderId="99" xfId="18" applyFont="1" applyFill="1" applyBorder="1" applyAlignment="1" applyProtection="1">
      <alignment horizontal="center" vertical="center" wrapText="1"/>
    </xf>
    <xf numFmtId="0" fontId="30" fillId="7" borderId="100" xfId="18" applyFont="1" applyFill="1" applyBorder="1" applyAlignment="1" applyProtection="1">
      <alignment horizontal="center" vertical="center" wrapText="1"/>
    </xf>
    <xf numFmtId="0" fontId="30" fillId="8" borderId="100" xfId="18" applyFont="1" applyFill="1" applyBorder="1" applyAlignment="1" applyProtection="1">
      <alignment horizontal="center" vertical="center" wrapText="1"/>
    </xf>
    <xf numFmtId="4" fontId="30" fillId="8" borderId="41" xfId="12" applyNumberFormat="1" applyFont="1" applyFill="1" applyBorder="1" applyAlignment="1" applyProtection="1">
      <alignment horizontal="center" vertical="center" wrapText="1"/>
    </xf>
    <xf numFmtId="0" fontId="71" fillId="0" borderId="8" xfId="14" applyFont="1" applyFill="1" applyBorder="1" applyAlignment="1" applyProtection="1">
      <alignment horizontal="center" vertical="center"/>
    </xf>
    <xf numFmtId="43" fontId="22" fillId="0" borderId="0" xfId="16" applyFont="1" applyFill="1" applyBorder="1"/>
    <xf numFmtId="43" fontId="22" fillId="0" borderId="0" xfId="16" applyFont="1" applyFill="1" applyBorder="1" applyAlignment="1">
      <alignment horizontal="right"/>
    </xf>
    <xf numFmtId="14" fontId="22" fillId="15" borderId="90" xfId="18" applyNumberFormat="1" applyFont="1" applyFill="1" applyBorder="1" applyAlignment="1" applyProtection="1">
      <alignment horizontal="center"/>
      <protection locked="0"/>
    </xf>
    <xf numFmtId="182" fontId="22" fillId="15" borderId="29" xfId="18" applyNumberFormat="1" applyFont="1" applyFill="1" applyBorder="1" applyProtection="1">
      <protection locked="0"/>
    </xf>
    <xf numFmtId="4" fontId="22" fillId="15" borderId="29" xfId="18" applyNumberFormat="1" applyFont="1" applyFill="1" applyBorder="1" applyProtection="1">
      <protection locked="0"/>
    </xf>
    <xf numFmtId="43" fontId="30" fillId="4" borderId="29" xfId="18" applyNumberFormat="1" applyFont="1" applyFill="1" applyBorder="1" applyProtection="1"/>
    <xf numFmtId="2" fontId="30" fillId="0" borderId="29" xfId="18" applyNumberFormat="1" applyFont="1" applyFill="1" applyBorder="1" applyProtection="1">
      <protection locked="0"/>
    </xf>
    <xf numFmtId="49" fontId="22" fillId="0" borderId="29" xfId="18" applyNumberFormat="1" applyFont="1" applyFill="1" applyBorder="1" applyProtection="1">
      <protection locked="0"/>
    </xf>
    <xf numFmtId="43" fontId="40" fillId="4" borderId="90" xfId="18" applyNumberFormat="1" applyFont="1" applyFill="1" applyBorder="1" applyProtection="1"/>
    <xf numFmtId="4" fontId="30" fillId="12" borderId="29" xfId="18" applyNumberFormat="1" applyFont="1" applyFill="1" applyBorder="1" applyProtection="1"/>
    <xf numFmtId="0" fontId="22" fillId="12" borderId="46" xfId="14" applyFont="1" applyFill="1" applyBorder="1" applyAlignment="1" applyProtection="1">
      <alignment horizontal="left" vertical="top" wrapText="1"/>
    </xf>
    <xf numFmtId="43" fontId="72" fillId="0" borderId="0" xfId="16" applyFont="1" applyFill="1" applyBorder="1"/>
    <xf numFmtId="14" fontId="22" fillId="15" borderId="45" xfId="18" applyNumberFormat="1" applyFont="1" applyFill="1" applyBorder="1" applyAlignment="1" applyProtection="1">
      <alignment horizontal="center"/>
      <protection locked="0"/>
    </xf>
    <xf numFmtId="182" fontId="22" fillId="15" borderId="1" xfId="18" applyNumberFormat="1" applyFont="1" applyFill="1" applyBorder="1" applyProtection="1">
      <protection locked="0"/>
    </xf>
    <xf numFmtId="4" fontId="22" fillId="15" borderId="1" xfId="18" applyNumberFormat="1" applyFont="1" applyFill="1" applyBorder="1" applyProtection="1">
      <protection locked="0"/>
    </xf>
    <xf numFmtId="2" fontId="30" fillId="0" borderId="1" xfId="18" applyNumberFormat="1" applyFont="1" applyFill="1" applyBorder="1" applyProtection="1">
      <protection locked="0"/>
    </xf>
    <xf numFmtId="49" fontId="22" fillId="0" borderId="1" xfId="18" applyNumberFormat="1" applyFont="1" applyFill="1" applyBorder="1" applyProtection="1">
      <protection locked="0"/>
    </xf>
    <xf numFmtId="4" fontId="30" fillId="12" borderId="1" xfId="18" applyNumberFormat="1" applyFont="1" applyFill="1" applyBorder="1" applyProtection="1"/>
    <xf numFmtId="43" fontId="30" fillId="4" borderId="1" xfId="22" applyFont="1" applyFill="1" applyBorder="1" applyAlignment="1" applyProtection="1">
      <alignment horizontal="right" vertical="top"/>
    </xf>
    <xf numFmtId="0" fontId="30" fillId="19" borderId="101" xfId="18" applyFont="1" applyFill="1" applyBorder="1" applyAlignment="1" applyProtection="1">
      <alignment horizontal="right"/>
    </xf>
    <xf numFmtId="0" fontId="30" fillId="19" borderId="77" xfId="18" applyFont="1" applyFill="1" applyBorder="1" applyAlignment="1" applyProtection="1">
      <alignment horizontal="right"/>
    </xf>
    <xf numFmtId="0" fontId="22" fillId="19" borderId="31" xfId="18" applyFont="1" applyFill="1" applyBorder="1" applyProtection="1"/>
    <xf numFmtId="0" fontId="22" fillId="19" borderId="32" xfId="18" applyFont="1" applyFill="1" applyBorder="1" applyProtection="1"/>
    <xf numFmtId="0" fontId="22" fillId="19" borderId="33" xfId="18" applyFont="1" applyFill="1" applyBorder="1" applyProtection="1"/>
    <xf numFmtId="43" fontId="30" fillId="0" borderId="0" xfId="18" applyNumberFormat="1" applyFont="1" applyFill="1" applyBorder="1"/>
    <xf numFmtId="0" fontId="32" fillId="0" borderId="0" xfId="18" applyFont="1" applyProtection="1"/>
    <xf numFmtId="0" fontId="30" fillId="16" borderId="0" xfId="71" applyNumberFormat="1" applyFont="1" applyFill="1" applyBorder="1" applyAlignment="1" applyProtection="1">
      <alignment vertical="center"/>
    </xf>
    <xf numFmtId="0" fontId="40" fillId="0" borderId="0" xfId="18" applyFont="1" applyProtection="1"/>
    <xf numFmtId="0" fontId="22" fillId="0" borderId="0" xfId="18" applyFont="1" applyAlignment="1" applyProtection="1">
      <alignment horizontal="center"/>
    </xf>
    <xf numFmtId="0" fontId="30" fillId="0" borderId="0" xfId="18" applyFont="1" applyAlignment="1" applyProtection="1">
      <alignment horizontal="center"/>
    </xf>
    <xf numFmtId="0" fontId="22" fillId="0" borderId="0" xfId="14" applyFont="1" applyAlignment="1" applyProtection="1">
      <alignment horizontal="right"/>
      <protection locked="0"/>
    </xf>
    <xf numFmtId="4" fontId="30" fillId="16" borderId="0" xfId="14" applyNumberFormat="1" applyFont="1" applyFill="1" applyBorder="1" applyAlignment="1" applyProtection="1">
      <alignment vertical="center"/>
    </xf>
    <xf numFmtId="0" fontId="22" fillId="0" borderId="0" xfId="18" applyFont="1" applyFill="1" applyBorder="1" applyAlignment="1">
      <alignment horizontal="left" vertical="center"/>
    </xf>
    <xf numFmtId="0" fontId="32" fillId="0" borderId="0" xfId="18" applyFont="1" applyBorder="1" applyAlignment="1" applyProtection="1">
      <alignment horizontal="center" vertical="center"/>
    </xf>
    <xf numFmtId="0" fontId="22" fillId="0" borderId="0" xfId="18" applyFont="1" applyAlignment="1" applyProtection="1">
      <alignment horizontal="left" vertical="center" wrapText="1"/>
    </xf>
    <xf numFmtId="0" fontId="30" fillId="0" borderId="0" xfId="18" quotePrefix="1" applyFont="1" applyProtection="1"/>
    <xf numFmtId="0" fontId="22" fillId="0" borderId="102" xfId="18" applyFont="1" applyBorder="1" applyProtection="1"/>
    <xf numFmtId="10" fontId="22" fillId="0" borderId="0" xfId="18" applyNumberFormat="1" applyFont="1" applyFill="1" applyBorder="1" applyAlignment="1" applyProtection="1">
      <alignment horizontal="center"/>
    </xf>
    <xf numFmtId="10" fontId="22" fillId="0" borderId="0" xfId="18" applyNumberFormat="1" applyFont="1" applyFill="1" applyBorder="1" applyAlignment="1" applyProtection="1">
      <alignment horizontal="right"/>
    </xf>
    <xf numFmtId="0" fontId="22" fillId="0" borderId="0" xfId="18" applyFont="1" applyFill="1" applyBorder="1" applyAlignment="1">
      <alignment horizontal="center" vertical="center"/>
    </xf>
    <xf numFmtId="0" fontId="22" fillId="0" borderId="0" xfId="18" applyFont="1" applyAlignment="1">
      <alignment horizontal="left"/>
    </xf>
    <xf numFmtId="10" fontId="30" fillId="0" borderId="0" xfId="18" applyNumberFormat="1" applyFont="1" applyFill="1" applyBorder="1" applyProtection="1"/>
    <xf numFmtId="0" fontId="22" fillId="0" borderId="0" xfId="18" applyFont="1" applyFill="1" applyBorder="1" applyProtection="1"/>
    <xf numFmtId="0" fontId="22" fillId="0" borderId="0" xfId="18" applyFont="1" applyProtection="1">
      <protection locked="0"/>
    </xf>
    <xf numFmtId="0" fontId="56" fillId="0" borderId="0" xfId="18" applyFont="1" applyBorder="1" applyAlignment="1">
      <alignment vertical="center"/>
    </xf>
    <xf numFmtId="0" fontId="21" fillId="0" borderId="5" xfId="77" applyFont="1" applyBorder="1" applyAlignment="1" applyProtection="1">
      <alignment vertical="top"/>
    </xf>
    <xf numFmtId="0" fontId="18" fillId="0" borderId="0" xfId="73" applyNumberFormat="1" applyFont="1" applyFill="1" applyBorder="1" applyAlignment="1" applyProtection="1">
      <alignment vertical="top" wrapText="1"/>
    </xf>
    <xf numFmtId="0" fontId="22" fillId="0" borderId="0" xfId="15" applyFont="1"/>
    <xf numFmtId="2" fontId="56" fillId="0" borderId="0" xfId="15" applyNumberFormat="1" applyFont="1" applyBorder="1"/>
    <xf numFmtId="0" fontId="30" fillId="0" borderId="0" xfId="15" applyFont="1" applyProtection="1"/>
    <xf numFmtId="14" fontId="30" fillId="0" borderId="0" xfId="18" applyNumberFormat="1" applyFont="1" applyBorder="1" applyAlignment="1" applyProtection="1">
      <alignment horizontal="right"/>
    </xf>
    <xf numFmtId="14" fontId="56" fillId="0" borderId="0" xfId="12" applyNumberFormat="1" applyFont="1" applyAlignment="1">
      <alignment horizontal="right"/>
    </xf>
    <xf numFmtId="0" fontId="21" fillId="0" borderId="0" xfId="18" applyFont="1" applyAlignment="1" applyProtection="1"/>
    <xf numFmtId="0" fontId="21" fillId="0" borderId="0" xfId="18" applyFont="1" applyBorder="1" applyAlignment="1" applyProtection="1">
      <alignment horizontal="right"/>
    </xf>
    <xf numFmtId="0" fontId="52" fillId="0" borderId="0" xfId="18" applyFont="1" applyAlignment="1" applyProtection="1">
      <alignment horizontal="right"/>
    </xf>
    <xf numFmtId="4" fontId="47" fillId="18" borderId="80" xfId="12" applyNumberFormat="1" applyFont="1" applyFill="1" applyBorder="1" applyAlignment="1" applyProtection="1">
      <alignment vertical="center"/>
    </xf>
    <xf numFmtId="4" fontId="47" fillId="0" borderId="0" xfId="12" applyNumberFormat="1" applyFont="1" applyFill="1" applyBorder="1" applyAlignment="1" applyProtection="1">
      <alignment vertical="center"/>
    </xf>
    <xf numFmtId="0" fontId="67" fillId="0" borderId="0" xfId="18" applyFont="1" applyAlignment="1">
      <alignment horizontal="right"/>
    </xf>
    <xf numFmtId="0" fontId="47" fillId="19" borderId="77" xfId="18" applyFont="1" applyFill="1" applyBorder="1" applyAlignment="1" applyProtection="1">
      <alignment horizontal="right"/>
    </xf>
    <xf numFmtId="4" fontId="47" fillId="11" borderId="91" xfId="18" applyNumberFormat="1" applyFont="1" applyFill="1" applyBorder="1" applyProtection="1"/>
    <xf numFmtId="0" fontId="47" fillId="19" borderId="103" xfId="18" applyFont="1" applyFill="1" applyBorder="1" applyAlignment="1" applyProtection="1">
      <alignment horizontal="right"/>
    </xf>
    <xf numFmtId="4" fontId="47" fillId="8" borderId="99" xfId="18" applyNumberFormat="1" applyFont="1" applyFill="1" applyBorder="1" applyProtection="1"/>
    <xf numFmtId="4" fontId="47" fillId="7" borderId="100" xfId="18" applyNumberFormat="1" applyFont="1" applyFill="1" applyBorder="1" applyProtection="1"/>
    <xf numFmtId="4" fontId="47" fillId="8" borderId="100" xfId="18" applyNumberFormat="1" applyFont="1" applyFill="1" applyBorder="1" applyProtection="1"/>
    <xf numFmtId="4" fontId="22" fillId="0" borderId="49" xfId="77" applyNumberFormat="1" applyFont="1" applyBorder="1" applyAlignment="1" applyProtection="1">
      <alignment vertical="top"/>
      <protection locked="0"/>
    </xf>
    <xf numFmtId="4" fontId="22" fillId="0" borderId="50" xfId="77" applyNumberFormat="1" applyFont="1" applyBorder="1" applyAlignment="1" applyProtection="1">
      <alignment vertical="top"/>
      <protection locked="0"/>
    </xf>
    <xf numFmtId="4" fontId="30" fillId="11" borderId="49" xfId="11" applyNumberFormat="1" applyFont="1" applyFill="1" applyBorder="1" applyAlignment="1" applyProtection="1">
      <alignment horizontal="right" vertical="top"/>
    </xf>
    <xf numFmtId="0" fontId="73" fillId="0" borderId="0" xfId="77" applyFont="1" applyFill="1" applyBorder="1" applyAlignment="1">
      <alignment horizontal="right"/>
    </xf>
    <xf numFmtId="0" fontId="21" fillId="0" borderId="0" xfId="77" applyFont="1" applyAlignment="1" applyProtection="1">
      <alignment horizontal="left"/>
      <protection locked="0"/>
    </xf>
    <xf numFmtId="0" fontId="47" fillId="8" borderId="30" xfId="77" applyFont="1" applyFill="1" applyBorder="1" applyAlignment="1">
      <alignment horizontal="center"/>
    </xf>
    <xf numFmtId="171" fontId="47" fillId="5" borderId="35" xfId="9" applyNumberFormat="1" applyFont="1" applyFill="1" applyBorder="1" applyAlignment="1" applyProtection="1"/>
    <xf numFmtId="4" fontId="47" fillId="12" borderId="19" xfId="9" applyNumberFormat="1" applyFont="1" applyFill="1" applyBorder="1" applyAlignment="1" applyProtection="1">
      <alignment horizontal="right"/>
    </xf>
    <xf numFmtId="4" fontId="47" fillId="11" borderId="19" xfId="9" applyNumberFormat="1" applyFont="1" applyFill="1" applyBorder="1" applyAlignment="1" applyProtection="1">
      <alignment horizontal="right"/>
    </xf>
    <xf numFmtId="4" fontId="47" fillId="7" borderId="37" xfId="9" applyNumberFormat="1" applyFont="1" applyFill="1" applyBorder="1" applyAlignment="1" applyProtection="1">
      <alignment horizontal="right"/>
    </xf>
    <xf numFmtId="170" fontId="47" fillId="8" borderId="35" xfId="77" applyNumberFormat="1" applyFont="1" applyFill="1" applyBorder="1" applyAlignment="1"/>
    <xf numFmtId="170" fontId="47" fillId="5" borderId="35" xfId="9" applyNumberFormat="1" applyFont="1" applyFill="1" applyBorder="1" applyAlignment="1" applyProtection="1"/>
    <xf numFmtId="4" fontId="74" fillId="7" borderId="11" xfId="9" applyNumberFormat="1" applyFont="1" applyFill="1" applyBorder="1" applyAlignment="1" applyProtection="1">
      <alignment horizontal="center"/>
    </xf>
    <xf numFmtId="0" fontId="75" fillId="8" borderId="30" xfId="77" applyFont="1" applyFill="1" applyBorder="1" applyAlignment="1">
      <alignment vertical="top"/>
    </xf>
    <xf numFmtId="0" fontId="19" fillId="0" borderId="0" xfId="11" applyFont="1" applyFill="1" applyBorder="1" applyAlignment="1" applyProtection="1">
      <alignment vertical="top"/>
    </xf>
    <xf numFmtId="0" fontId="22" fillId="0" borderId="0" xfId="11" applyFont="1" applyFill="1" applyBorder="1" applyAlignment="1" applyProtection="1">
      <alignment vertical="top"/>
    </xf>
    <xf numFmtId="0" fontId="22" fillId="0" borderId="0" xfId="11" applyFont="1" applyFill="1" applyBorder="1" applyAlignment="1">
      <alignment vertical="top"/>
    </xf>
    <xf numFmtId="0" fontId="22" fillId="0" borderId="0" xfId="11" applyFont="1" applyFill="1" applyAlignment="1">
      <alignment vertical="top"/>
    </xf>
    <xf numFmtId="0" fontId="30" fillId="16" borderId="0" xfId="71" applyNumberFormat="1" applyFont="1" applyFill="1" applyBorder="1" applyAlignment="1" applyProtection="1">
      <alignment horizontal="right" vertical="center"/>
    </xf>
    <xf numFmtId="0" fontId="77" fillId="0" borderId="0" xfId="11" applyFont="1" applyBorder="1" applyAlignment="1">
      <alignment horizontal="left" vertical="top"/>
    </xf>
    <xf numFmtId="0" fontId="19" fillId="0" borderId="0" xfId="11" applyFont="1" applyBorder="1" applyAlignment="1">
      <alignment horizontal="left" vertical="top"/>
    </xf>
    <xf numFmtId="0" fontId="19" fillId="0" borderId="0" xfId="11" applyFont="1" applyBorder="1" applyAlignment="1">
      <alignment horizontal="left" vertical="top" wrapText="1"/>
    </xf>
    <xf numFmtId="4" fontId="30" fillId="0" borderId="0" xfId="11" applyNumberFormat="1" applyFont="1" applyBorder="1" applyAlignment="1">
      <alignment horizontal="right" vertical="center"/>
    </xf>
    <xf numFmtId="0" fontId="19" fillId="0" borderId="0" xfId="11" applyFont="1" applyFill="1" applyBorder="1" applyAlignment="1">
      <alignment vertical="top"/>
    </xf>
    <xf numFmtId="0" fontId="18" fillId="0" borderId="18" xfId="11" applyFont="1" applyBorder="1" applyAlignment="1">
      <alignment horizontal="center"/>
    </xf>
    <xf numFmtId="0" fontId="78" fillId="0" borderId="18" xfId="11" applyFont="1" applyBorder="1" applyAlignment="1">
      <alignment vertical="center" wrapText="1"/>
    </xf>
    <xf numFmtId="0" fontId="21" fillId="0" borderId="18" xfId="14" applyFont="1" applyBorder="1" applyAlignment="1" applyProtection="1">
      <alignment horizontal="right"/>
    </xf>
    <xf numFmtId="3" fontId="29" fillId="0" borderId="19" xfId="70" applyNumberFormat="1" applyFont="1" applyBorder="1" applyAlignment="1" applyProtection="1">
      <alignment horizontal="right"/>
    </xf>
    <xf numFmtId="0" fontId="18" fillId="0" borderId="0" xfId="11" applyFont="1" applyFill="1" applyBorder="1" applyAlignment="1" applyProtection="1"/>
    <xf numFmtId="0" fontId="18" fillId="0" borderId="0" xfId="11" applyFont="1" applyFill="1" applyBorder="1" applyAlignment="1" applyProtection="1">
      <alignment vertical="top"/>
    </xf>
    <xf numFmtId="0" fontId="18" fillId="0" borderId="0" xfId="11" applyFont="1" applyFill="1" applyBorder="1" applyAlignment="1"/>
    <xf numFmtId="0" fontId="18" fillId="0" borderId="0" xfId="11" applyFont="1" applyBorder="1" applyAlignment="1">
      <alignment horizontal="center" vertical="top"/>
    </xf>
    <xf numFmtId="0" fontId="78" fillId="0" borderId="0" xfId="11" applyFont="1" applyBorder="1" applyAlignment="1">
      <alignment vertical="center" wrapText="1"/>
    </xf>
    <xf numFmtId="0" fontId="18" fillId="0" borderId="0" xfId="11" applyFont="1" applyFill="1" applyBorder="1" applyAlignment="1">
      <alignment vertical="top"/>
    </xf>
    <xf numFmtId="0" fontId="21" fillId="0" borderId="0" xfId="11" applyFont="1" applyBorder="1" applyAlignment="1">
      <alignment horizontal="right" vertical="center" wrapText="1"/>
    </xf>
    <xf numFmtId="0" fontId="79" fillId="0" borderId="0" xfId="11" applyFont="1" applyBorder="1" applyAlignment="1">
      <alignment vertical="center" wrapText="1"/>
    </xf>
    <xf numFmtId="14" fontId="18" fillId="0" borderId="30" xfId="14" applyNumberFormat="1" applyFont="1" applyBorder="1" applyAlignment="1" applyProtection="1">
      <alignment horizontal="right" vertical="center"/>
    </xf>
    <xf numFmtId="0" fontId="21" fillId="0" borderId="31" xfId="77" applyFont="1" applyBorder="1" applyAlignment="1" applyProtection="1">
      <alignment vertical="center"/>
    </xf>
    <xf numFmtId="0" fontId="21" fillId="0" borderId="32" xfId="77" applyFont="1" applyBorder="1" applyAlignment="1" applyProtection="1">
      <alignment vertical="center"/>
    </xf>
    <xf numFmtId="0" fontId="21" fillId="0" borderId="32" xfId="77" applyFont="1" applyBorder="1" applyAlignment="1" applyProtection="1">
      <alignment horizontal="right" vertical="center"/>
    </xf>
    <xf numFmtId="4" fontId="27" fillId="0" borderId="0" xfId="14" applyNumberFormat="1" applyFont="1" applyFill="1" applyBorder="1" applyAlignment="1" applyProtection="1">
      <alignment horizontal="right" vertical="top"/>
    </xf>
    <xf numFmtId="0" fontId="21" fillId="0" borderId="0" xfId="14" applyFont="1" applyAlignment="1" applyProtection="1">
      <alignment horizontal="left" vertical="top"/>
    </xf>
    <xf numFmtId="3" fontId="18" fillId="0" borderId="0" xfId="14" applyNumberFormat="1" applyFont="1" applyBorder="1" applyAlignment="1" applyProtection="1">
      <alignment horizontal="left" vertical="top" wrapText="1"/>
    </xf>
    <xf numFmtId="0" fontId="21" fillId="0" borderId="0" xfId="14" applyFont="1" applyBorder="1" applyAlignment="1" applyProtection="1">
      <alignment horizontal="left" vertical="center"/>
    </xf>
    <xf numFmtId="0" fontId="18" fillId="0" borderId="0" xfId="11" applyFont="1" applyBorder="1" applyAlignment="1"/>
    <xf numFmtId="0" fontId="18" fillId="0" borderId="0" xfId="11" applyFont="1" applyBorder="1" applyAlignment="1">
      <alignment horizontal="left" vertical="top"/>
    </xf>
    <xf numFmtId="0" fontId="18" fillId="0" borderId="0" xfId="11" applyFont="1" applyBorder="1" applyAlignment="1">
      <alignment vertical="top" wrapText="1"/>
    </xf>
    <xf numFmtId="0" fontId="21" fillId="0" borderId="0" xfId="11" applyFont="1"/>
    <xf numFmtId="0" fontId="22" fillId="0" borderId="0" xfId="11" applyFont="1" applyBorder="1" applyAlignment="1">
      <alignment horizontal="center" vertical="top"/>
    </xf>
    <xf numFmtId="0" fontId="22" fillId="0" borderId="0" xfId="11" applyFont="1" applyBorder="1" applyAlignment="1">
      <alignment vertical="top" wrapText="1"/>
    </xf>
    <xf numFmtId="0" fontId="78" fillId="0" borderId="32" xfId="11" applyFont="1" applyBorder="1" applyAlignment="1">
      <alignment vertical="center" wrapText="1"/>
    </xf>
    <xf numFmtId="0" fontId="30" fillId="18" borderId="81" xfId="11" applyFont="1" applyFill="1" applyBorder="1" applyAlignment="1" applyProtection="1">
      <alignment horizontal="center" vertical="center" wrapText="1"/>
    </xf>
    <xf numFmtId="0" fontId="30" fillId="18" borderId="93" xfId="11" applyFont="1" applyFill="1" applyBorder="1" applyAlignment="1" applyProtection="1">
      <alignment horizontal="center" vertical="center" wrapText="1"/>
    </xf>
    <xf numFmtId="0" fontId="30" fillId="21" borderId="23" xfId="11" applyFont="1" applyFill="1" applyBorder="1" applyAlignment="1" applyProtection="1">
      <alignment horizontal="center" vertical="center" wrapText="1"/>
    </xf>
    <xf numFmtId="0" fontId="30" fillId="0" borderId="0" xfId="11" applyFont="1" applyFill="1" applyBorder="1" applyAlignment="1">
      <alignment vertical="center"/>
    </xf>
    <xf numFmtId="0" fontId="30" fillId="0" borderId="0" xfId="11" applyFont="1" applyFill="1" applyAlignment="1">
      <alignment vertical="center"/>
    </xf>
    <xf numFmtId="0" fontId="30" fillId="5" borderId="35" xfId="14" applyFont="1" applyFill="1" applyBorder="1" applyAlignment="1" applyProtection="1"/>
    <xf numFmtId="0" fontId="22" fillId="5" borderId="38" xfId="14" applyFont="1" applyFill="1" applyBorder="1" applyAlignment="1" applyProtection="1">
      <protection locked="0"/>
    </xf>
    <xf numFmtId="0" fontId="22" fillId="5" borderId="8" xfId="14" applyFont="1" applyFill="1" applyBorder="1" applyAlignment="1" applyProtection="1">
      <protection locked="0"/>
    </xf>
    <xf numFmtId="0" fontId="30" fillId="8" borderId="43" xfId="14" applyFont="1" applyFill="1" applyBorder="1" applyAlignment="1" applyProtection="1">
      <alignment vertical="center"/>
      <protection locked="0"/>
    </xf>
    <xf numFmtId="0" fontId="30" fillId="8" borderId="8" xfId="14" applyFont="1" applyFill="1" applyBorder="1" applyAlignment="1" applyProtection="1">
      <alignment vertical="center"/>
      <protection locked="0"/>
    </xf>
    <xf numFmtId="0" fontId="30" fillId="8" borderId="41" xfId="14" applyFont="1" applyFill="1" applyBorder="1" applyAlignment="1" applyProtection="1">
      <alignment vertical="center"/>
      <protection locked="0"/>
    </xf>
    <xf numFmtId="0" fontId="71" fillId="0" borderId="0" xfId="11" applyFont="1" applyFill="1" applyBorder="1" applyAlignment="1">
      <alignment vertical="center"/>
    </xf>
    <xf numFmtId="0" fontId="30" fillId="0" borderId="8" xfId="11" applyFont="1" applyFill="1" applyBorder="1" applyAlignment="1">
      <alignment vertical="center"/>
    </xf>
    <xf numFmtId="1" fontId="22" fillId="0" borderId="104" xfId="11" applyNumberFormat="1" applyFont="1" applyBorder="1" applyAlignment="1" applyProtection="1">
      <alignment horizontal="center" vertical="top"/>
    </xf>
    <xf numFmtId="49" fontId="22" fillId="0" borderId="73" xfId="11" applyNumberFormat="1" applyFont="1" applyBorder="1" applyAlignment="1" applyProtection="1">
      <alignment vertical="top"/>
      <protection locked="0"/>
    </xf>
    <xf numFmtId="49" fontId="22" fillId="0" borderId="105" xfId="11" applyNumberFormat="1" applyFont="1" applyBorder="1" applyAlignment="1" applyProtection="1">
      <alignment horizontal="left" vertical="top" wrapText="1"/>
      <protection locked="0"/>
    </xf>
    <xf numFmtId="4" fontId="22" fillId="0" borderId="105" xfId="11" applyNumberFormat="1" applyFont="1" applyBorder="1" applyAlignment="1" applyProtection="1">
      <alignment vertical="top" wrapText="1"/>
      <protection locked="0"/>
    </xf>
    <xf numFmtId="49" fontId="22" fillId="12" borderId="2" xfId="10" quotePrefix="1" applyNumberFormat="1" applyFont="1" applyFill="1" applyBorder="1" applyAlignment="1" applyProtection="1">
      <alignment horizontal="right" vertical="top"/>
    </xf>
    <xf numFmtId="0" fontId="22" fillId="12" borderId="46" xfId="14" applyFont="1" applyFill="1" applyBorder="1" applyAlignment="1" applyProtection="1">
      <alignment horizontal="left" vertical="center" wrapText="1"/>
    </xf>
    <xf numFmtId="0" fontId="72" fillId="0" borderId="0" xfId="11" applyFont="1" applyFill="1" applyBorder="1" applyAlignment="1">
      <alignment vertical="top"/>
    </xf>
    <xf numFmtId="0" fontId="22" fillId="0" borderId="9" xfId="11" applyFont="1" applyFill="1" applyBorder="1" applyAlignment="1">
      <alignment vertical="top"/>
    </xf>
    <xf numFmtId="1" fontId="22" fillId="0" borderId="60" xfId="11" applyNumberFormat="1" applyFont="1" applyBorder="1" applyAlignment="1" applyProtection="1">
      <alignment horizontal="center" vertical="top"/>
    </xf>
    <xf numFmtId="49" fontId="22" fillId="0" borderId="106" xfId="11" applyNumberFormat="1" applyFont="1" applyBorder="1" applyAlignment="1" applyProtection="1">
      <alignment vertical="top"/>
      <protection locked="0"/>
    </xf>
    <xf numFmtId="49" fontId="22" fillId="0" borderId="58" xfId="11" applyNumberFormat="1" applyFont="1" applyBorder="1" applyAlignment="1" applyProtection="1">
      <alignment horizontal="left" vertical="top" wrapText="1"/>
      <protection locked="0"/>
    </xf>
    <xf numFmtId="4" fontId="22" fillId="0" borderId="58" xfId="11" applyNumberFormat="1" applyFont="1" applyBorder="1" applyAlignment="1" applyProtection="1">
      <alignment vertical="top" wrapText="1"/>
      <protection locked="0"/>
    </xf>
    <xf numFmtId="0" fontId="22" fillId="12" borderId="47" xfId="14" applyFont="1" applyFill="1" applyBorder="1" applyAlignment="1" applyProtection="1">
      <alignment horizontal="left" vertical="center" wrapText="1"/>
    </xf>
    <xf numFmtId="0" fontId="22" fillId="0" borderId="10" xfId="11" applyFont="1" applyFill="1" applyBorder="1" applyAlignment="1">
      <alignment vertical="top"/>
    </xf>
    <xf numFmtId="49" fontId="22" fillId="0" borderId="58" xfId="11" applyNumberFormat="1" applyFont="1" applyBorder="1" applyAlignment="1" applyProtection="1">
      <alignment horizontal="left" vertical="center" wrapText="1"/>
      <protection locked="0"/>
    </xf>
    <xf numFmtId="4" fontId="22" fillId="0" borderId="58" xfId="11" applyNumberFormat="1" applyFont="1" applyBorder="1" applyAlignment="1" applyProtection="1">
      <alignment vertical="center" wrapText="1"/>
      <protection locked="0"/>
    </xf>
    <xf numFmtId="1" fontId="22" fillId="0" borderId="63" xfId="11" applyNumberFormat="1" applyFont="1" applyBorder="1" applyAlignment="1" applyProtection="1">
      <alignment horizontal="center" vertical="top"/>
    </xf>
    <xf numFmtId="49" fontId="22" fillId="0" borderId="62" xfId="11" applyNumberFormat="1" applyFont="1" applyBorder="1" applyAlignment="1" applyProtection="1">
      <alignment vertical="top"/>
      <protection locked="0"/>
    </xf>
    <xf numFmtId="49" fontId="22" fillId="0" borderId="62" xfId="11" applyNumberFormat="1" applyFont="1" applyBorder="1" applyAlignment="1" applyProtection="1">
      <alignment horizontal="left" vertical="top" wrapText="1"/>
      <protection locked="0"/>
    </xf>
    <xf numFmtId="0" fontId="22" fillId="0" borderId="5" xfId="11" applyFont="1" applyBorder="1" applyAlignment="1" applyProtection="1">
      <alignment horizontal="center" vertical="top"/>
    </xf>
    <xf numFmtId="0" fontId="22" fillId="0" borderId="11" xfId="11" applyFont="1" applyBorder="1" applyAlignment="1" applyProtection="1">
      <alignment vertical="top" wrapText="1"/>
    </xf>
    <xf numFmtId="0" fontId="22" fillId="0" borderId="0" xfId="11" applyFont="1" applyBorder="1" applyAlignment="1" applyProtection="1">
      <alignment vertical="top" wrapText="1"/>
    </xf>
    <xf numFmtId="0" fontId="22" fillId="0" borderId="7" xfId="11" applyFont="1" applyBorder="1" applyAlignment="1" applyProtection="1">
      <alignment vertical="top" wrapText="1"/>
    </xf>
    <xf numFmtId="4" fontId="22" fillId="0" borderId="30" xfId="11" applyNumberFormat="1" applyFont="1" applyBorder="1" applyAlignment="1" applyProtection="1">
      <alignment vertical="top"/>
    </xf>
    <xf numFmtId="0" fontId="22" fillId="0" borderId="6" xfId="11" applyFont="1" applyBorder="1" applyAlignment="1" applyProtection="1">
      <alignment horizontal="center" vertical="top"/>
    </xf>
    <xf numFmtId="0" fontId="22" fillId="0" borderId="5" xfId="11" applyFont="1" applyBorder="1" applyAlignment="1">
      <alignment horizontal="center" vertical="top"/>
    </xf>
    <xf numFmtId="0" fontId="22" fillId="0" borderId="6" xfId="11" applyFont="1" applyBorder="1" applyAlignment="1">
      <alignment horizontal="center" vertical="top"/>
    </xf>
    <xf numFmtId="0" fontId="22" fillId="0" borderId="11" xfId="11" applyFont="1" applyBorder="1" applyAlignment="1">
      <alignment vertical="top" wrapText="1"/>
    </xf>
    <xf numFmtId="0" fontId="22" fillId="0" borderId="7" xfId="11" applyFont="1" applyBorder="1" applyAlignment="1">
      <alignment vertical="top" wrapText="1"/>
    </xf>
    <xf numFmtId="4" fontId="22" fillId="0" borderId="30" xfId="11" applyNumberFormat="1" applyFont="1" applyBorder="1" applyAlignment="1">
      <alignment vertical="top"/>
    </xf>
    <xf numFmtId="0" fontId="38" fillId="5" borderId="64" xfId="14" applyFont="1" applyFill="1" applyBorder="1" applyAlignment="1" applyProtection="1">
      <alignment horizontal="center"/>
    </xf>
    <xf numFmtId="0" fontId="38" fillId="5" borderId="18" xfId="14" applyFont="1" applyFill="1" applyBorder="1" applyAlignment="1" applyProtection="1">
      <alignment horizontal="center"/>
    </xf>
    <xf numFmtId="0" fontId="38" fillId="5" borderId="24" xfId="14" applyFont="1" applyFill="1" applyBorder="1" applyAlignment="1" applyProtection="1">
      <alignment horizontal="center"/>
    </xf>
    <xf numFmtId="0" fontId="57" fillId="0" borderId="0" xfId="75" applyFont="1"/>
    <xf numFmtId="0" fontId="57" fillId="0" borderId="0" xfId="76" applyFont="1"/>
    <xf numFmtId="0" fontId="60" fillId="0" borderId="0" xfId="75" applyFont="1"/>
    <xf numFmtId="0" fontId="57" fillId="17" borderId="0" xfId="75" applyFont="1" applyFill="1"/>
    <xf numFmtId="0" fontId="57" fillId="0" borderId="0" xfId="75" applyFont="1" applyAlignment="1">
      <alignment horizontal="center"/>
    </xf>
    <xf numFmtId="0" fontId="57" fillId="7" borderId="0" xfId="75" applyFont="1" applyFill="1"/>
    <xf numFmtId="0" fontId="57" fillId="21" borderId="0" xfId="76" applyFont="1" applyFill="1"/>
    <xf numFmtId="0" fontId="57" fillId="20" borderId="0" xfId="75" applyFont="1" applyFill="1"/>
    <xf numFmtId="0" fontId="57" fillId="22" borderId="0" xfId="75" applyFont="1" applyFill="1"/>
    <xf numFmtId="14" fontId="31" fillId="0" borderId="32" xfId="77" applyNumberFormat="1" applyFont="1" applyBorder="1" applyAlignment="1" applyProtection="1">
      <alignment horizontal="right"/>
    </xf>
    <xf numFmtId="0" fontId="32" fillId="0" borderId="0" xfId="77" applyFont="1" applyBorder="1" applyAlignment="1" applyProtection="1">
      <alignment horizontal="left" vertical="center"/>
    </xf>
    <xf numFmtId="0" fontId="31" fillId="0" borderId="0" xfId="77" applyFont="1" applyBorder="1" applyAlignment="1" applyProtection="1">
      <alignment horizontal="center" vertical="center"/>
    </xf>
    <xf numFmtId="0" fontId="31" fillId="0" borderId="0" xfId="77" applyFont="1" applyAlignment="1" applyProtection="1">
      <alignment vertical="center"/>
    </xf>
    <xf numFmtId="0" fontId="80" fillId="0" borderId="0" xfId="77" applyFont="1" applyBorder="1" applyAlignment="1" applyProtection="1">
      <alignment vertical="center"/>
    </xf>
    <xf numFmtId="169" fontId="31" fillId="0" borderId="0" xfId="77" applyNumberFormat="1" applyFont="1" applyBorder="1" applyAlignment="1" applyProtection="1">
      <alignment horizontal="center" vertical="center" wrapText="1"/>
    </xf>
    <xf numFmtId="169" fontId="32" fillId="0" borderId="0" xfId="77" applyNumberFormat="1" applyFont="1" applyBorder="1" applyAlignment="1" applyProtection="1">
      <alignment horizontal="right" vertical="center"/>
    </xf>
    <xf numFmtId="0" fontId="31" fillId="0" borderId="0" xfId="77" applyFont="1" applyFill="1" applyBorder="1" applyAlignment="1"/>
    <xf numFmtId="169" fontId="32" fillId="0" borderId="0" xfId="77" applyNumberFormat="1" applyFont="1" applyBorder="1" applyAlignment="1" applyProtection="1">
      <alignment horizontal="center" vertical="center"/>
    </xf>
    <xf numFmtId="14" fontId="31" fillId="0" borderId="0" xfId="77" applyNumberFormat="1" applyFont="1" applyBorder="1" applyAlignment="1" applyProtection="1">
      <alignment vertical="center"/>
    </xf>
    <xf numFmtId="0" fontId="31" fillId="0" borderId="0" xfId="77" applyFont="1" applyFill="1" applyBorder="1" applyAlignment="1" applyProtection="1"/>
    <xf numFmtId="3" fontId="31" fillId="0" borderId="0" xfId="77" applyNumberFormat="1" applyFont="1" applyBorder="1" applyAlignment="1" applyProtection="1">
      <alignment horizontal="right" vertical="center"/>
    </xf>
    <xf numFmtId="4" fontId="31" fillId="0" borderId="0" xfId="77" applyNumberFormat="1" applyFont="1" applyBorder="1" applyAlignment="1"/>
    <xf numFmtId="4" fontId="31" fillId="0" borderId="0" xfId="77" applyNumberFormat="1" applyFont="1" applyFill="1" applyBorder="1" applyAlignment="1" applyProtection="1"/>
    <xf numFmtId="14" fontId="33" fillId="0" borderId="0" xfId="77" applyNumberFormat="1" applyFont="1" applyFill="1" applyBorder="1" applyAlignment="1"/>
    <xf numFmtId="0" fontId="53" fillId="0" borderId="0" xfId="77" applyFont="1" applyFill="1" applyBorder="1" applyAlignment="1"/>
    <xf numFmtId="169" fontId="18" fillId="23" borderId="20" xfId="77" applyNumberFormat="1" applyFont="1" applyFill="1" applyBorder="1" applyAlignment="1" applyProtection="1">
      <alignment horizontal="left" vertical="center"/>
    </xf>
    <xf numFmtId="0" fontId="18" fillId="23" borderId="22" xfId="77" applyFont="1" applyFill="1" applyBorder="1" applyAlignment="1" applyProtection="1">
      <alignment horizontal="left" vertical="center"/>
    </xf>
    <xf numFmtId="0" fontId="18" fillId="23" borderId="22" xfId="77" applyFont="1" applyFill="1" applyBorder="1" applyAlignment="1" applyProtection="1">
      <alignment horizontal="left" vertical="center" wrapText="1"/>
    </xf>
    <xf numFmtId="169" fontId="18" fillId="23" borderId="22" xfId="77" applyNumberFormat="1" applyFont="1" applyFill="1" applyBorder="1" applyAlignment="1" applyProtection="1">
      <alignment horizontal="left" vertical="center" wrapText="1"/>
    </xf>
    <xf numFmtId="169" fontId="18" fillId="23" borderId="22" xfId="77" applyNumberFormat="1" applyFont="1" applyFill="1" applyBorder="1" applyAlignment="1" applyProtection="1">
      <alignment horizontal="left" vertical="center"/>
    </xf>
    <xf numFmtId="4" fontId="18" fillId="23" borderId="22" xfId="77" applyNumberFormat="1" applyFont="1" applyFill="1" applyBorder="1" applyAlignment="1" applyProtection="1">
      <alignment horizontal="left" vertical="center"/>
    </xf>
    <xf numFmtId="4" fontId="18" fillId="23" borderId="18" xfId="77" applyNumberFormat="1" applyFont="1" applyFill="1" applyBorder="1" applyAlignment="1" applyProtection="1">
      <alignment horizontal="left" vertical="center"/>
    </xf>
    <xf numFmtId="169" fontId="18" fillId="23" borderId="21" xfId="77" applyNumberFormat="1" applyFont="1" applyFill="1" applyBorder="1" applyAlignment="1" applyProtection="1">
      <alignment horizontal="right" vertical="center"/>
    </xf>
    <xf numFmtId="0" fontId="3" fillId="24" borderId="65" xfId="77" applyFont="1" applyFill="1" applyBorder="1" applyAlignment="1" applyProtection="1">
      <alignment vertical="top" wrapText="1"/>
    </xf>
    <xf numFmtId="0" fontId="30" fillId="24" borderId="13" xfId="77" applyFont="1" applyFill="1" applyBorder="1" applyAlignment="1" applyProtection="1">
      <alignment horizontal="center" vertical="top" wrapText="1"/>
    </xf>
    <xf numFmtId="0" fontId="30" fillId="24" borderId="14" xfId="77" applyFont="1" applyFill="1" applyBorder="1" applyAlignment="1" applyProtection="1">
      <alignment horizontal="center" vertical="top" wrapText="1"/>
    </xf>
    <xf numFmtId="169" fontId="30" fillId="24" borderId="14" xfId="77" applyNumberFormat="1" applyFont="1" applyFill="1" applyBorder="1" applyAlignment="1" applyProtection="1">
      <alignment horizontal="center" vertical="top" wrapText="1"/>
    </xf>
    <xf numFmtId="169" fontId="30" fillId="25" borderId="14" xfId="77" applyNumberFormat="1" applyFont="1" applyFill="1" applyBorder="1" applyAlignment="1" applyProtection="1">
      <alignment horizontal="center" vertical="top" wrapText="1"/>
    </xf>
    <xf numFmtId="0" fontId="30" fillId="24" borderId="15" xfId="77" applyFont="1" applyFill="1" applyBorder="1" applyAlignment="1" applyProtection="1">
      <alignment horizontal="center" vertical="top" wrapText="1"/>
    </xf>
    <xf numFmtId="0" fontId="3" fillId="25" borderId="13" xfId="77" applyFont="1" applyFill="1" applyBorder="1" applyAlignment="1" applyProtection="1">
      <alignment horizontal="center" vertical="top" wrapText="1"/>
    </xf>
    <xf numFmtId="0" fontId="3" fillId="25" borderId="14" xfId="77" applyFont="1" applyFill="1" applyBorder="1" applyAlignment="1" applyProtection="1">
      <alignment horizontal="center" vertical="top" wrapText="1"/>
    </xf>
    <xf numFmtId="0" fontId="0" fillId="25" borderId="15" xfId="77" applyFont="1" applyFill="1" applyBorder="1" applyAlignment="1" applyProtection="1">
      <alignment horizontal="center" vertical="top" wrapText="1"/>
    </xf>
    <xf numFmtId="0" fontId="30" fillId="25" borderId="107" xfId="77" applyFont="1" applyFill="1" applyBorder="1" applyAlignment="1" applyProtection="1">
      <alignment horizontal="center" vertical="top" wrapText="1"/>
    </xf>
    <xf numFmtId="169" fontId="3" fillId="25" borderId="16" xfId="77" applyNumberFormat="1" applyFont="1" applyFill="1" applyBorder="1" applyAlignment="1" applyProtection="1">
      <alignment horizontal="center" vertical="top" wrapText="1"/>
    </xf>
    <xf numFmtId="0" fontId="81" fillId="0" borderId="0" xfId="77" applyFont="1" applyFill="1" applyBorder="1" applyAlignment="1">
      <alignment horizontal="right"/>
    </xf>
    <xf numFmtId="169" fontId="47" fillId="5" borderId="17" xfId="77" applyNumberFormat="1" applyFont="1" applyFill="1" applyBorder="1" applyAlignment="1" applyProtection="1">
      <alignment horizontal="center" wrapText="1"/>
    </xf>
    <xf numFmtId="169" fontId="47" fillId="5" borderId="70" xfId="77" applyNumberFormat="1" applyFont="1" applyFill="1" applyBorder="1" applyAlignment="1" applyProtection="1">
      <alignment horizontal="center" wrapText="1"/>
    </xf>
    <xf numFmtId="49" fontId="47" fillId="10" borderId="99" xfId="77" applyNumberFormat="1" applyFont="1" applyFill="1" applyBorder="1" applyAlignment="1" applyProtection="1">
      <alignment horizontal="left" vertical="center" wrapText="1"/>
      <protection locked="0"/>
    </xf>
    <xf numFmtId="1" fontId="22" fillId="0" borderId="71" xfId="77" applyNumberFormat="1" applyFont="1" applyBorder="1" applyAlignment="1" applyProtection="1">
      <alignment horizontal="center" vertical="top"/>
    </xf>
    <xf numFmtId="49" fontId="22" fillId="0" borderId="105" xfId="77" applyNumberFormat="1" applyFont="1" applyBorder="1" applyAlignment="1" applyProtection="1">
      <alignment vertical="top"/>
      <protection locked="0"/>
    </xf>
    <xf numFmtId="49" fontId="22" fillId="0" borderId="105" xfId="77" applyNumberFormat="1" applyFont="1" applyBorder="1" applyAlignment="1" applyProtection="1">
      <alignment horizontal="left" vertical="top" wrapText="1"/>
      <protection locked="0"/>
    </xf>
    <xf numFmtId="49" fontId="22" fillId="0" borderId="108" xfId="77" applyNumberFormat="1" applyFont="1" applyBorder="1" applyAlignment="1" applyProtection="1">
      <alignment vertical="top" wrapText="1"/>
      <protection locked="0"/>
    </xf>
    <xf numFmtId="49" fontId="22" fillId="0" borderId="71" xfId="77" applyNumberFormat="1" applyFont="1" applyBorder="1" applyAlignment="1" applyProtection="1">
      <alignment vertical="top"/>
      <protection locked="0"/>
    </xf>
    <xf numFmtId="14" fontId="22" fillId="0" borderId="104" xfId="77" applyNumberFormat="1" applyFont="1" applyBorder="1" applyAlignment="1" applyProtection="1">
      <alignment horizontal="center" vertical="top"/>
      <protection locked="0"/>
    </xf>
    <xf numFmtId="14" fontId="22" fillId="0" borderId="78" xfId="77" applyNumberFormat="1" applyFont="1" applyBorder="1" applyAlignment="1" applyProtection="1">
      <alignment horizontal="center" vertical="top"/>
      <protection locked="0"/>
    </xf>
    <xf numFmtId="49" fontId="22" fillId="0" borderId="104" xfId="77" applyNumberFormat="1" applyFont="1" applyBorder="1" applyAlignment="1" applyProtection="1">
      <alignment horizontal="right" vertical="top" wrapText="1"/>
      <protection locked="0"/>
    </xf>
    <xf numFmtId="49" fontId="22" fillId="0" borderId="109" xfId="77" applyNumberFormat="1" applyFont="1" applyBorder="1" applyAlignment="1" applyProtection="1">
      <alignment horizontal="right" vertical="top" wrapText="1"/>
      <protection locked="0"/>
    </xf>
    <xf numFmtId="14" fontId="22" fillId="0" borderId="109" xfId="77" applyNumberFormat="1" applyFont="1" applyBorder="1" applyAlignment="1" applyProtection="1">
      <alignment horizontal="center" vertical="top"/>
      <protection locked="0"/>
    </xf>
    <xf numFmtId="4" fontId="22" fillId="0" borderId="108" xfId="77" applyNumberFormat="1" applyFont="1" applyBorder="1" applyAlignment="1" applyProtection="1">
      <alignment horizontal="right" vertical="top"/>
      <protection locked="0"/>
    </xf>
    <xf numFmtId="9" fontId="22" fillId="0" borderId="78" xfId="77" applyNumberFormat="1" applyFont="1" applyBorder="1" applyAlignment="1" applyProtection="1">
      <alignment horizontal="right" vertical="top"/>
      <protection locked="0"/>
    </xf>
    <xf numFmtId="9" fontId="22" fillId="0" borderId="102" xfId="77" applyNumberFormat="1" applyFont="1" applyBorder="1" applyAlignment="1" applyProtection="1">
      <alignment horizontal="left" vertical="top"/>
      <protection locked="0"/>
    </xf>
    <xf numFmtId="49" fontId="22" fillId="0" borderId="104" xfId="77" applyNumberFormat="1" applyFont="1" applyBorder="1" applyAlignment="1" applyProtection="1">
      <alignment horizontal="left" vertical="top"/>
      <protection locked="0"/>
    </xf>
    <xf numFmtId="49" fontId="22" fillId="0" borderId="109" xfId="77" applyNumberFormat="1" applyFont="1" applyBorder="1" applyAlignment="1" applyProtection="1">
      <alignment horizontal="left" vertical="top"/>
      <protection locked="0"/>
    </xf>
    <xf numFmtId="49" fontId="22" fillId="0" borderId="78" xfId="77" applyNumberFormat="1" applyFont="1" applyBorder="1" applyAlignment="1" applyProtection="1">
      <alignment horizontal="left" vertical="top"/>
      <protection locked="0"/>
    </xf>
    <xf numFmtId="49" fontId="22" fillId="0" borderId="102" xfId="77" applyNumberFormat="1" applyFont="1" applyBorder="1" applyAlignment="1" applyProtection="1">
      <alignment horizontal="right" vertical="top" wrapText="1"/>
      <protection locked="0"/>
    </xf>
    <xf numFmtId="4" fontId="22" fillId="0" borderId="109" xfId="77" applyNumberFormat="1" applyFont="1" applyBorder="1" applyAlignment="1" applyProtection="1">
      <alignment horizontal="right" vertical="top"/>
      <protection locked="0"/>
    </xf>
    <xf numFmtId="0" fontId="31" fillId="0" borderId="71" xfId="77" applyFont="1" applyBorder="1" applyAlignment="1" applyProtection="1">
      <alignment horizontal="center" vertical="top"/>
      <protection locked="0"/>
    </xf>
    <xf numFmtId="43" fontId="22" fillId="12" borderId="90" xfId="10" applyFont="1" applyFill="1" applyBorder="1" applyAlignment="1" applyProtection="1">
      <alignment horizontal="right" vertical="top"/>
    </xf>
    <xf numFmtId="49" fontId="22" fillId="12" borderId="110" xfId="10" quotePrefix="1" applyNumberFormat="1" applyFont="1" applyFill="1" applyBorder="1" applyAlignment="1" applyProtection="1">
      <alignment horizontal="right" vertical="top"/>
    </xf>
    <xf numFmtId="43" fontId="30" fillId="23" borderId="29" xfId="10" applyFont="1" applyFill="1" applyBorder="1" applyAlignment="1" applyProtection="1">
      <alignment vertical="top"/>
    </xf>
    <xf numFmtId="0" fontId="22" fillId="0" borderId="102" xfId="77" applyFont="1" applyFill="1" applyBorder="1" applyAlignment="1">
      <alignment vertical="top"/>
    </xf>
    <xf numFmtId="0" fontId="0" fillId="0" borderId="102" xfId="77" applyFont="1" applyFill="1" applyBorder="1" applyAlignment="1">
      <alignment vertical="top"/>
    </xf>
    <xf numFmtId="43" fontId="30" fillId="23" borderId="1" xfId="10" applyFont="1" applyFill="1" applyBorder="1" applyAlignment="1" applyProtection="1">
      <alignment vertical="top"/>
    </xf>
    <xf numFmtId="43" fontId="30" fillId="23" borderId="14" xfId="10" applyFont="1" applyFill="1" applyBorder="1" applyAlignment="1" applyProtection="1">
      <alignment vertical="top"/>
    </xf>
    <xf numFmtId="0" fontId="36" fillId="0" borderId="0" xfId="77" applyFont="1" applyBorder="1" applyAlignment="1" applyProtection="1">
      <alignment vertical="center"/>
    </xf>
    <xf numFmtId="0" fontId="31" fillId="0" borderId="32" xfId="77" applyNumberFormat="1" applyFont="1" applyBorder="1" applyAlignment="1" applyProtection="1">
      <alignment vertical="top"/>
    </xf>
    <xf numFmtId="0" fontId="30" fillId="8" borderId="8" xfId="77" applyFont="1" applyFill="1" applyBorder="1" applyAlignment="1">
      <alignment vertical="center"/>
    </xf>
    <xf numFmtId="43" fontId="30" fillId="2" borderId="96" xfId="10" applyFont="1" applyFill="1" applyBorder="1" applyAlignment="1" applyProtection="1">
      <alignment vertical="top"/>
    </xf>
    <xf numFmtId="0" fontId="30" fillId="8" borderId="41" xfId="77" applyFont="1" applyFill="1" applyBorder="1" applyAlignment="1">
      <alignment vertical="center"/>
    </xf>
    <xf numFmtId="43" fontId="30" fillId="2" borderId="7" xfId="10" applyFont="1" applyFill="1" applyBorder="1" applyAlignment="1" applyProtection="1">
      <alignment vertical="top"/>
    </xf>
    <xf numFmtId="0" fontId="22" fillId="0" borderId="18" xfId="77" applyFont="1" applyFill="1" applyBorder="1" applyAlignment="1">
      <alignment vertical="top"/>
    </xf>
    <xf numFmtId="0" fontId="23" fillId="0" borderId="0" xfId="77" applyFont="1" applyBorder="1" applyAlignment="1" applyProtection="1">
      <alignment vertical="top"/>
      <protection locked="0"/>
    </xf>
    <xf numFmtId="0" fontId="23" fillId="0" borderId="0" xfId="77" applyNumberFormat="1" applyFont="1"/>
    <xf numFmtId="14" fontId="18" fillId="0" borderId="0" xfId="77" applyNumberFormat="1" applyFont="1" applyAlignment="1">
      <alignment horizontal="right" vertical="top"/>
    </xf>
    <xf numFmtId="0" fontId="0" fillId="0" borderId="32" xfId="77" applyFont="1" applyFill="1" applyBorder="1" applyAlignment="1" applyProtection="1">
      <alignment vertical="top"/>
      <protection locked="0"/>
    </xf>
    <xf numFmtId="4" fontId="27" fillId="0" borderId="0" xfId="77" applyNumberFormat="1" applyFont="1" applyFill="1" applyBorder="1" applyAlignment="1" applyProtection="1">
      <alignment horizontal="right"/>
    </xf>
    <xf numFmtId="0" fontId="82" fillId="5" borderId="12" xfId="14" applyFont="1" applyFill="1" applyBorder="1" applyAlignment="1" applyProtection="1">
      <protection locked="0"/>
    </xf>
    <xf numFmtId="0" fontId="0" fillId="0" borderId="0" xfId="77" applyFont="1" applyAlignment="1" applyProtection="1">
      <alignment vertical="top"/>
    </xf>
    <xf numFmtId="0" fontId="22" fillId="0" borderId="0" xfId="77" applyFont="1" applyAlignment="1" applyProtection="1">
      <alignment vertical="top"/>
    </xf>
    <xf numFmtId="14" fontId="18" fillId="0" borderId="32" xfId="77" applyNumberFormat="1" applyFont="1" applyBorder="1" applyAlignment="1" applyProtection="1">
      <alignment horizontal="right"/>
    </xf>
    <xf numFmtId="49" fontId="40" fillId="5" borderId="24" xfId="9" applyNumberFormat="1" applyFont="1" applyFill="1" applyBorder="1" applyAlignment="1" applyProtection="1">
      <alignment horizontal="center"/>
    </xf>
    <xf numFmtId="49" fontId="48" fillId="5" borderId="24" xfId="9" applyNumberFormat="1" applyFont="1" applyFill="1" applyBorder="1" applyAlignment="1" applyProtection="1">
      <alignment horizontal="center" wrapText="1"/>
    </xf>
    <xf numFmtId="0" fontId="22" fillId="0" borderId="0" xfId="77" applyFont="1" applyAlignment="1" applyProtection="1">
      <alignment vertical="top" wrapText="1"/>
      <protection locked="0"/>
    </xf>
    <xf numFmtId="0" fontId="22" fillId="0" borderId="0" xfId="18" applyFont="1" applyAlignment="1">
      <alignment vertical="top"/>
    </xf>
    <xf numFmtId="10" fontId="30" fillId="16" borderId="0" xfId="7" applyNumberFormat="1" applyFont="1" applyFill="1" applyAlignment="1" applyProtection="1">
      <alignment horizontal="right" vertical="top"/>
    </xf>
    <xf numFmtId="0" fontId="18" fillId="0" borderId="30" xfId="14" applyNumberFormat="1" applyFont="1" applyBorder="1" applyAlignment="1" applyProtection="1">
      <alignment horizontal="right" vertical="center" wrapText="1"/>
    </xf>
    <xf numFmtId="0" fontId="31" fillId="0" borderId="71" xfId="11" applyFont="1" applyBorder="1" applyAlignment="1" applyProtection="1">
      <alignment horizontal="center" vertical="top" wrapText="1"/>
    </xf>
    <xf numFmtId="0" fontId="18" fillId="0" borderId="0" xfId="14" applyNumberFormat="1" applyFont="1" applyBorder="1" applyAlignment="1" applyProtection="1">
      <alignment horizontal="right" vertical="center" wrapText="1"/>
    </xf>
    <xf numFmtId="0" fontId="18" fillId="0" borderId="0" xfId="14" applyFont="1" applyBorder="1" applyAlignment="1" applyProtection="1">
      <alignment horizontal="right"/>
    </xf>
    <xf numFmtId="49" fontId="29" fillId="0" borderId="0" xfId="70" applyNumberFormat="1" applyFont="1" applyBorder="1" applyAlignment="1" applyProtection="1">
      <alignment horizontal="right"/>
    </xf>
    <xf numFmtId="4" fontId="22" fillId="0" borderId="0" xfId="11" applyNumberFormat="1" applyFont="1" applyBorder="1" applyAlignment="1" applyProtection="1">
      <alignment vertical="top"/>
    </xf>
    <xf numFmtId="4" fontId="22" fillId="0" borderId="0" xfId="11" applyNumberFormat="1" applyFont="1" applyBorder="1" applyAlignment="1">
      <alignment vertical="top"/>
    </xf>
    <xf numFmtId="43" fontId="22" fillId="12" borderId="45" xfId="6" applyNumberFormat="1" applyFont="1" applyFill="1" applyBorder="1" applyAlignment="1" applyProtection="1">
      <alignment horizontal="right" vertical="center"/>
    </xf>
    <xf numFmtId="43" fontId="22" fillId="12" borderId="110" xfId="6" applyNumberFormat="1" applyFont="1" applyFill="1" applyBorder="1" applyAlignment="1" applyProtection="1">
      <alignment horizontal="right" vertical="center"/>
    </xf>
    <xf numFmtId="10" fontId="22" fillId="12" borderId="110" xfId="7" applyNumberFormat="1" applyFont="1" applyFill="1" applyBorder="1" applyAlignment="1" applyProtection="1">
      <alignment horizontal="right" vertical="center"/>
    </xf>
    <xf numFmtId="43" fontId="30" fillId="26" borderId="45" xfId="22" applyFont="1" applyFill="1" applyBorder="1" applyAlignment="1" applyProtection="1">
      <alignment horizontal="right" vertical="center"/>
    </xf>
    <xf numFmtId="4" fontId="30" fillId="7" borderId="31" xfId="14" applyNumberFormat="1" applyFont="1" applyFill="1" applyBorder="1" applyAlignment="1" applyProtection="1">
      <alignment horizontal="center" vertical="top" wrapText="1"/>
    </xf>
    <xf numFmtId="4" fontId="30" fillId="7" borderId="68" xfId="77" applyNumberFormat="1" applyFont="1" applyFill="1" applyBorder="1" applyAlignment="1" applyProtection="1">
      <alignment horizontal="center" vertical="top" wrapText="1"/>
    </xf>
    <xf numFmtId="4" fontId="30" fillId="8" borderId="68" xfId="14" applyNumberFormat="1" applyFont="1" applyFill="1" applyBorder="1" applyAlignment="1" applyProtection="1">
      <alignment horizontal="center" vertical="top" wrapText="1"/>
    </xf>
    <xf numFmtId="0" fontId="30" fillId="8" borderId="69" xfId="14" applyFont="1" applyFill="1" applyBorder="1" applyAlignment="1" applyProtection="1">
      <alignment horizontal="center" vertical="top" wrapText="1"/>
    </xf>
    <xf numFmtId="4" fontId="30" fillId="8" borderId="31" xfId="77" applyNumberFormat="1" applyFont="1" applyFill="1" applyBorder="1" applyAlignment="1" applyProtection="1">
      <alignment horizontal="center" vertical="top" wrapText="1"/>
    </xf>
    <xf numFmtId="4" fontId="30" fillId="8" borderId="68" xfId="77" applyNumberFormat="1" applyFont="1" applyFill="1" applyBorder="1" applyAlignment="1" applyProtection="1">
      <alignment horizontal="center" vertical="top" wrapText="1"/>
    </xf>
    <xf numFmtId="170" fontId="30" fillId="8" borderId="8" xfId="9" applyNumberFormat="1" applyFont="1" applyFill="1" applyBorder="1" applyAlignment="1" applyProtection="1">
      <alignment vertical="center"/>
      <protection locked="0"/>
    </xf>
    <xf numFmtId="0" fontId="30" fillId="8" borderId="30" xfId="14" applyFont="1" applyFill="1" applyBorder="1" applyAlignment="1" applyProtection="1">
      <alignment horizontal="center"/>
    </xf>
    <xf numFmtId="4" fontId="47" fillId="8" borderId="35" xfId="14" applyNumberFormat="1" applyFont="1" applyFill="1" applyBorder="1" applyAlignment="1" applyProtection="1">
      <alignment horizontal="right"/>
    </xf>
    <xf numFmtId="49" fontId="47" fillId="10" borderId="111" xfId="14" applyNumberFormat="1" applyFont="1" applyFill="1" applyBorder="1" applyAlignment="1" applyProtection="1">
      <alignment horizontal="left" vertical="center" wrapText="1"/>
      <protection locked="0"/>
    </xf>
    <xf numFmtId="3" fontId="40" fillId="16" borderId="0" xfId="14" applyNumberFormat="1" applyFont="1" applyFill="1" applyBorder="1" applyAlignment="1" applyProtection="1">
      <alignment horizontal="center"/>
    </xf>
    <xf numFmtId="4" fontId="40" fillId="4" borderId="71" xfId="14" applyNumberFormat="1" applyFont="1" applyFill="1" applyBorder="1" applyAlignment="1" applyProtection="1">
      <alignment horizontal="right" vertical="top"/>
    </xf>
    <xf numFmtId="0" fontId="30" fillId="18" borderId="82" xfId="11" applyFont="1" applyFill="1" applyBorder="1" applyAlignment="1" applyProtection="1">
      <alignment horizontal="center" vertical="center" wrapText="1"/>
    </xf>
    <xf numFmtId="10" fontId="22" fillId="0" borderId="112" xfId="11" applyNumberFormat="1" applyFont="1" applyBorder="1" applyAlignment="1" applyProtection="1">
      <alignment vertical="top" wrapText="1"/>
      <protection locked="0"/>
    </xf>
    <xf numFmtId="10" fontId="22" fillId="0" borderId="59" xfId="11" applyNumberFormat="1" applyFont="1" applyBorder="1" applyAlignment="1" applyProtection="1">
      <alignment vertical="top" wrapText="1"/>
      <protection locked="0"/>
    </xf>
    <xf numFmtId="0" fontId="30" fillId="14" borderId="23" xfId="11" applyFont="1" applyFill="1" applyBorder="1" applyAlignment="1" applyProtection="1">
      <alignment horizontal="center" vertical="center" wrapText="1"/>
    </xf>
    <xf numFmtId="0" fontId="22" fillId="5" borderId="12" xfId="14" applyFont="1" applyFill="1" applyBorder="1" applyAlignment="1" applyProtection="1">
      <protection locked="0"/>
    </xf>
    <xf numFmtId="4" fontId="40" fillId="4" borderId="51" xfId="11" applyNumberFormat="1" applyFont="1" applyFill="1" applyBorder="1" applyAlignment="1" applyProtection="1">
      <alignment horizontal="right" vertical="top"/>
    </xf>
    <xf numFmtId="4" fontId="40" fillId="4" borderId="57" xfId="11" applyNumberFormat="1" applyFont="1" applyFill="1" applyBorder="1" applyAlignment="1" applyProtection="1">
      <alignment horizontal="right" vertical="top"/>
    </xf>
    <xf numFmtId="4" fontId="40" fillId="4" borderId="71" xfId="11" applyNumberFormat="1" applyFont="1" applyFill="1" applyBorder="1" applyAlignment="1" applyProtection="1">
      <alignment horizontal="right" vertical="top"/>
    </xf>
    <xf numFmtId="4" fontId="22" fillId="0" borderId="10" xfId="11" applyNumberFormat="1" applyFont="1" applyBorder="1" applyAlignment="1" applyProtection="1">
      <alignment vertical="top" wrapText="1"/>
      <protection locked="0"/>
    </xf>
    <xf numFmtId="4" fontId="22" fillId="0" borderId="10" xfId="11" applyNumberFormat="1" applyFont="1" applyBorder="1" applyAlignment="1" applyProtection="1">
      <alignment vertical="center" wrapText="1"/>
      <protection locked="0"/>
    </xf>
    <xf numFmtId="0" fontId="30" fillId="18" borderId="22" xfId="11" applyFont="1" applyFill="1" applyBorder="1" applyAlignment="1" applyProtection="1">
      <alignment horizontal="center" vertical="center" wrapText="1"/>
    </xf>
    <xf numFmtId="43" fontId="30" fillId="16" borderId="0" xfId="10" applyFont="1" applyFill="1" applyBorder="1" applyAlignment="1" applyProtection="1">
      <alignment horizontal="right" vertical="center"/>
    </xf>
    <xf numFmtId="185" fontId="30" fillId="16" borderId="0" xfId="10" applyNumberFormat="1" applyFont="1" applyFill="1" applyBorder="1" applyAlignment="1" applyProtection="1">
      <alignment horizontal="right" vertical="center"/>
    </xf>
    <xf numFmtId="184" fontId="22" fillId="0" borderId="112" xfId="10" applyNumberFormat="1" applyFont="1" applyBorder="1" applyAlignment="1" applyProtection="1">
      <alignment vertical="top" wrapText="1"/>
      <protection locked="0"/>
    </xf>
    <xf numFmtId="184" fontId="22" fillId="0" borderId="59" xfId="10" applyNumberFormat="1" applyFont="1" applyBorder="1" applyAlignment="1" applyProtection="1">
      <alignment vertical="top" wrapText="1"/>
      <protection locked="0"/>
    </xf>
    <xf numFmtId="184" fontId="22" fillId="0" borderId="10" xfId="10" applyNumberFormat="1" applyFont="1" applyBorder="1" applyAlignment="1" applyProtection="1">
      <alignment vertical="top" wrapText="1"/>
      <protection locked="0"/>
    </xf>
    <xf numFmtId="0" fontId="32" fillId="11" borderId="23" xfId="14" applyFont="1" applyFill="1" applyBorder="1" applyAlignment="1" applyProtection="1">
      <alignment horizontal="center" vertical="top" wrapText="1"/>
    </xf>
    <xf numFmtId="0" fontId="22" fillId="0" borderId="106" xfId="11" applyFont="1" applyBorder="1" applyAlignment="1" applyProtection="1">
      <alignment horizontal="center" vertical="top"/>
    </xf>
    <xf numFmtId="4" fontId="22" fillId="26" borderId="57" xfId="11" applyNumberFormat="1" applyFont="1" applyFill="1" applyBorder="1" applyAlignment="1" applyProtection="1">
      <alignment vertical="top" wrapText="1"/>
    </xf>
    <xf numFmtId="4" fontId="22" fillId="26" borderId="71" xfId="11" applyNumberFormat="1" applyFont="1" applyFill="1" applyBorder="1" applyAlignment="1" applyProtection="1">
      <alignment vertical="top" wrapText="1"/>
    </xf>
    <xf numFmtId="10" fontId="30" fillId="16" borderId="0" xfId="7" applyNumberFormat="1" applyFont="1" applyFill="1" applyBorder="1" applyAlignment="1" applyProtection="1">
      <alignment horizontal="right" vertical="top"/>
    </xf>
    <xf numFmtId="170" fontId="52" fillId="7" borderId="38" xfId="9" applyNumberFormat="1" applyFont="1" applyFill="1" applyBorder="1" applyAlignment="1" applyProtection="1">
      <alignment vertical="center"/>
    </xf>
    <xf numFmtId="10" fontId="30" fillId="16" borderId="0" xfId="7" applyNumberFormat="1" applyFont="1" applyFill="1" applyBorder="1" applyAlignment="1" applyProtection="1">
      <alignment horizontal="right" vertical="top"/>
      <protection locked="0"/>
    </xf>
    <xf numFmtId="4" fontId="47" fillId="7" borderId="42" xfId="9" applyNumberFormat="1" applyFont="1" applyFill="1" applyBorder="1" applyAlignment="1" applyProtection="1">
      <alignment horizontal="center" vertical="center"/>
    </xf>
    <xf numFmtId="183" fontId="47" fillId="7" borderId="42" xfId="9" applyNumberFormat="1" applyFont="1" applyFill="1" applyBorder="1" applyAlignment="1" applyProtection="1">
      <alignment horizontal="center" vertical="center"/>
    </xf>
    <xf numFmtId="170" fontId="52" fillId="7" borderId="38" xfId="9" applyNumberFormat="1" applyFont="1" applyFill="1" applyBorder="1" applyAlignment="1" applyProtection="1">
      <alignment horizontal="left" vertical="center"/>
    </xf>
    <xf numFmtId="10" fontId="30" fillId="16" borderId="0" xfId="7" applyNumberFormat="1" applyFont="1" applyFill="1" applyAlignment="1" applyProtection="1">
      <alignment horizontal="right" vertical="top"/>
      <protection locked="0"/>
    </xf>
    <xf numFmtId="2" fontId="56" fillId="0" borderId="0" xfId="18" applyNumberFormat="1" applyFont="1" applyBorder="1" applyAlignment="1">
      <alignment vertical="center"/>
    </xf>
    <xf numFmtId="4" fontId="30" fillId="0" borderId="0" xfId="18" applyNumberFormat="1" applyFont="1" applyBorder="1" applyAlignment="1">
      <alignment vertical="center"/>
    </xf>
    <xf numFmtId="4" fontId="56" fillId="0" borderId="0" xfId="18" applyNumberFormat="1" applyFont="1" applyBorder="1" applyAlignment="1">
      <alignment vertical="center"/>
    </xf>
    <xf numFmtId="14" fontId="18" fillId="0" borderId="0" xfId="11" applyNumberFormat="1" applyFont="1" applyBorder="1" applyAlignment="1">
      <alignment horizontal="left" vertical="center"/>
    </xf>
    <xf numFmtId="0" fontId="21" fillId="0" borderId="17" xfId="14" applyFont="1" applyBorder="1" applyAlignment="1" applyProtection="1"/>
    <xf numFmtId="0" fontId="52" fillId="0" borderId="0" xfId="18" applyFont="1" applyAlignment="1" applyProtection="1">
      <alignment horizontal="right" vertical="center"/>
    </xf>
    <xf numFmtId="0" fontId="0" fillId="0" borderId="32" xfId="77" applyFont="1" applyFill="1" applyBorder="1" applyAlignment="1" applyProtection="1">
      <alignment vertical="top"/>
    </xf>
    <xf numFmtId="0" fontId="32" fillId="0" borderId="32" xfId="77" applyFont="1" applyBorder="1" applyAlignment="1" applyProtection="1">
      <alignment horizontal="center"/>
    </xf>
    <xf numFmtId="10" fontId="30" fillId="0" borderId="0" xfId="18" applyNumberFormat="1" applyFont="1" applyFill="1" applyBorder="1" applyAlignment="1" applyProtection="1">
      <alignment horizontal="center"/>
    </xf>
    <xf numFmtId="0" fontId="18" fillId="0" borderId="30" xfId="14" applyFont="1" applyBorder="1" applyAlignment="1" applyProtection="1">
      <alignment horizontal="right" vertical="center"/>
    </xf>
    <xf numFmtId="10" fontId="18" fillId="0" borderId="0" xfId="7" applyNumberFormat="1" applyFont="1" applyBorder="1" applyAlignment="1">
      <alignment horizontal="left" vertical="center" wrapText="1"/>
    </xf>
    <xf numFmtId="0" fontId="18" fillId="0" borderId="0" xfId="11" applyFont="1" applyBorder="1" applyAlignment="1">
      <alignment vertical="center"/>
    </xf>
    <xf numFmtId="169" fontId="21" fillId="0" borderId="0" xfId="14" applyNumberFormat="1" applyFont="1" applyBorder="1" applyAlignment="1" applyProtection="1">
      <alignment horizontal="right" vertical="center"/>
    </xf>
    <xf numFmtId="14" fontId="18" fillId="0" borderId="0" xfId="14" applyNumberFormat="1" applyFont="1" applyBorder="1" applyAlignment="1" applyProtection="1">
      <alignment horizontal="left" vertical="center"/>
    </xf>
    <xf numFmtId="49" fontId="29" fillId="0" borderId="33" xfId="70" applyNumberFormat="1" applyFont="1" applyBorder="1" applyAlignment="1" applyProtection="1">
      <alignment horizontal="right" vertical="center"/>
    </xf>
    <xf numFmtId="14" fontId="18" fillId="0" borderId="32" xfId="72" applyNumberFormat="1" applyFont="1" applyFill="1" applyBorder="1" applyAlignment="1" applyProtection="1">
      <alignment vertical="center" wrapText="1"/>
    </xf>
    <xf numFmtId="0" fontId="18" fillId="0" borderId="0" xfId="11" applyFont="1" applyBorder="1" applyAlignment="1">
      <alignment horizontal="center" vertical="center"/>
    </xf>
    <xf numFmtId="0" fontId="18" fillId="0" borderId="0" xfId="11" applyFont="1" applyFill="1" applyBorder="1" applyAlignment="1">
      <alignment vertical="center"/>
    </xf>
    <xf numFmtId="10" fontId="18" fillId="0" borderId="0" xfId="7" applyNumberFormat="1" applyFont="1" applyBorder="1" applyAlignment="1">
      <alignment horizontal="left" vertical="center"/>
    </xf>
    <xf numFmtId="0" fontId="18" fillId="0" borderId="32" xfId="72" applyNumberFormat="1" applyFont="1" applyFill="1" applyBorder="1" applyAlignment="1" applyProtection="1">
      <alignment vertical="center" wrapText="1"/>
    </xf>
    <xf numFmtId="0" fontId="21" fillId="9" borderId="2" xfId="77" applyFont="1" applyFill="1" applyBorder="1" applyAlignment="1">
      <alignment horizontal="left" vertical="center" wrapText="1"/>
    </xf>
    <xf numFmtId="0" fontId="30" fillId="0" borderId="0" xfId="77" applyFont="1" applyBorder="1" applyAlignment="1" applyProtection="1">
      <alignment horizontal="left" vertical="top" wrapText="1"/>
    </xf>
    <xf numFmtId="0" fontId="21" fillId="9" borderId="3" xfId="77" applyFont="1" applyFill="1" applyBorder="1" applyAlignment="1">
      <alignment horizontal="left" vertical="center"/>
    </xf>
    <xf numFmtId="0" fontId="21" fillId="9" borderId="2" xfId="77" applyFont="1" applyFill="1" applyBorder="1" applyAlignment="1">
      <alignment horizontal="left" vertical="center"/>
    </xf>
    <xf numFmtId="0" fontId="21" fillId="2" borderId="20" xfId="77" applyFont="1" applyFill="1" applyBorder="1" applyAlignment="1" applyProtection="1">
      <alignment horizontal="center" vertical="center" wrapText="1"/>
    </xf>
    <xf numFmtId="0" fontId="21" fillId="2" borderId="21" xfId="77" applyFont="1" applyFill="1" applyBorder="1" applyAlignment="1" applyProtection="1">
      <alignment horizontal="center" vertical="center" wrapText="1"/>
    </xf>
    <xf numFmtId="43" fontId="18" fillId="0" borderId="17" xfId="10" applyFont="1" applyBorder="1" applyAlignment="1" applyProtection="1">
      <alignment horizontal="right"/>
    </xf>
    <xf numFmtId="43" fontId="18" fillId="0" borderId="19" xfId="10" applyFont="1" applyBorder="1" applyAlignment="1" applyProtection="1">
      <alignment horizontal="right"/>
    </xf>
    <xf numFmtId="43" fontId="18" fillId="0" borderId="5" xfId="10" applyFont="1" applyBorder="1" applyAlignment="1" applyProtection="1">
      <alignment horizontal="right"/>
    </xf>
    <xf numFmtId="43" fontId="18" fillId="0" borderId="30" xfId="10" applyFont="1" applyBorder="1" applyAlignment="1" applyProtection="1">
      <alignment horizontal="right"/>
    </xf>
    <xf numFmtId="43" fontId="18" fillId="0" borderId="31" xfId="10" applyFont="1" applyBorder="1" applyAlignment="1" applyProtection="1">
      <alignment horizontal="right"/>
    </xf>
    <xf numFmtId="43" fontId="18" fillId="0" borderId="33" xfId="10" applyFont="1" applyBorder="1" applyAlignment="1" applyProtection="1">
      <alignment horizontal="right"/>
    </xf>
    <xf numFmtId="0" fontId="21" fillId="11" borderId="20" xfId="77" applyFont="1" applyFill="1" applyBorder="1" applyAlignment="1" applyProtection="1">
      <alignment horizontal="center" vertical="center" wrapText="1"/>
    </xf>
    <xf numFmtId="0" fontId="21" fillId="11" borderId="21" xfId="77" applyFont="1" applyFill="1" applyBorder="1" applyAlignment="1" applyProtection="1">
      <alignment horizontal="center" vertical="center" wrapText="1"/>
    </xf>
    <xf numFmtId="0" fontId="17" fillId="9" borderId="0" xfId="77" applyFont="1" applyFill="1" applyBorder="1" applyAlignment="1">
      <alignment horizontal="center" vertical="center" wrapText="1"/>
    </xf>
    <xf numFmtId="0" fontId="17" fillId="9" borderId="0" xfId="77" applyFont="1" applyFill="1" applyBorder="1" applyAlignment="1">
      <alignment horizontal="center" vertical="center"/>
    </xf>
    <xf numFmtId="0" fontId="18" fillId="0" borderId="0" xfId="77" applyFont="1" applyBorder="1" applyAlignment="1" applyProtection="1">
      <alignment horizontal="left" vertical="top"/>
      <protection locked="0"/>
    </xf>
    <xf numFmtId="0" fontId="18" fillId="0" borderId="0" xfId="77" applyFont="1" applyAlignment="1">
      <alignment horizontal="left" vertical="center"/>
    </xf>
    <xf numFmtId="0" fontId="18" fillId="0" borderId="0" xfId="77" applyFont="1" applyAlignment="1" applyProtection="1">
      <alignment horizontal="center"/>
    </xf>
    <xf numFmtId="0" fontId="21" fillId="0" borderId="0" xfId="77" applyFont="1" applyBorder="1" applyAlignment="1" applyProtection="1">
      <alignment horizontal="center"/>
    </xf>
    <xf numFmtId="43" fontId="18" fillId="0" borderId="1" xfId="10" applyFont="1" applyBorder="1" applyAlignment="1" applyProtection="1">
      <alignment horizontal="center" vertical="center" wrapText="1"/>
    </xf>
    <xf numFmtId="43" fontId="18" fillId="0" borderId="3" xfId="10" applyFont="1" applyBorder="1" applyAlignment="1" applyProtection="1">
      <alignment horizontal="center" vertical="top"/>
      <protection locked="0"/>
    </xf>
    <xf numFmtId="43" fontId="18" fillId="0" borderId="2" xfId="10" applyFont="1" applyBorder="1" applyAlignment="1" applyProtection="1">
      <alignment horizontal="center" vertical="top"/>
      <protection locked="0"/>
    </xf>
    <xf numFmtId="43" fontId="18" fillId="0" borderId="1" xfId="10" applyFont="1" applyBorder="1" applyAlignment="1" applyProtection="1">
      <alignment horizontal="center" vertical="top"/>
      <protection locked="0"/>
    </xf>
    <xf numFmtId="0" fontId="21" fillId="0" borderId="0" xfId="77" applyFont="1" applyAlignment="1" applyProtection="1">
      <alignment horizontal="center"/>
    </xf>
    <xf numFmtId="0" fontId="28" fillId="0" borderId="0" xfId="77" applyFont="1" applyBorder="1" applyAlignment="1" applyProtection="1">
      <alignment horizontal="left" vertical="top" wrapText="1"/>
    </xf>
    <xf numFmtId="0" fontId="21" fillId="0" borderId="0" xfId="77" applyFont="1" applyBorder="1" applyAlignment="1">
      <alignment horizontal="right" vertical="top" wrapText="1"/>
    </xf>
    <xf numFmtId="0" fontId="31" fillId="0" borderId="0" xfId="77" applyFont="1" applyAlignment="1" applyProtection="1">
      <alignment horizontal="left" vertical="top" wrapText="1"/>
    </xf>
    <xf numFmtId="0" fontId="43" fillId="21" borderId="24" xfId="14" applyFont="1" applyFill="1" applyBorder="1" applyAlignment="1" applyProtection="1">
      <alignment horizontal="center" vertical="center" textRotation="90" wrapText="1"/>
    </xf>
    <xf numFmtId="0" fontId="43" fillId="21" borderId="26" xfId="14" applyFont="1" applyFill="1" applyBorder="1" applyAlignment="1" applyProtection="1">
      <alignment horizontal="center" vertical="center" textRotation="90" wrapText="1"/>
    </xf>
    <xf numFmtId="0" fontId="4" fillId="6" borderId="79" xfId="77" applyFont="1" applyFill="1" applyBorder="1" applyAlignment="1" applyProtection="1">
      <alignment horizontal="center" vertical="top" wrapText="1"/>
    </xf>
    <xf numFmtId="0" fontId="4" fillId="6" borderId="75" xfId="77" applyFont="1" applyFill="1" applyBorder="1" applyAlignment="1" applyProtection="1">
      <alignment horizontal="center" vertical="top" wrapText="1"/>
    </xf>
    <xf numFmtId="0" fontId="49" fillId="7" borderId="0" xfId="77" applyFont="1" applyFill="1" applyBorder="1" applyAlignment="1" applyProtection="1">
      <alignment horizontal="center"/>
    </xf>
    <xf numFmtId="0" fontId="49" fillId="7" borderId="32" xfId="12" applyFont="1" applyFill="1" applyBorder="1" applyAlignment="1" applyProtection="1">
      <alignment horizontal="center"/>
    </xf>
    <xf numFmtId="0" fontId="14" fillId="0" borderId="5" xfId="77" applyFont="1" applyBorder="1" applyAlignment="1">
      <alignment horizontal="center" vertical="center" wrapText="1"/>
    </xf>
    <xf numFmtId="0" fontId="14" fillId="0" borderId="0" xfId="77" applyFont="1" applyAlignment="1">
      <alignment horizontal="center" vertical="center" wrapText="1"/>
    </xf>
    <xf numFmtId="0" fontId="43" fillId="21" borderId="24" xfId="77" applyFont="1" applyFill="1" applyBorder="1" applyAlignment="1" applyProtection="1">
      <alignment horizontal="center" vertical="center" textRotation="90" wrapText="1"/>
    </xf>
    <xf numFmtId="0" fontId="43" fillId="21" borderId="26" xfId="77" applyFont="1" applyFill="1" applyBorder="1" applyAlignment="1" applyProtection="1">
      <alignment horizontal="center" vertical="center" textRotation="90" wrapText="1"/>
    </xf>
    <xf numFmtId="0" fontId="21" fillId="12" borderId="20" xfId="77" applyFont="1" applyFill="1" applyBorder="1" applyAlignment="1" applyProtection="1">
      <alignment horizontal="center" vertical="top" wrapText="1"/>
    </xf>
    <xf numFmtId="0" fontId="21" fillId="12" borderId="22" xfId="77" applyFont="1" applyFill="1" applyBorder="1" applyAlignment="1" applyProtection="1">
      <alignment horizontal="center" vertical="top" wrapText="1"/>
    </xf>
    <xf numFmtId="0" fontId="21" fillId="12" borderId="21" xfId="77" applyFont="1" applyFill="1" applyBorder="1" applyAlignment="1" applyProtection="1">
      <alignment horizontal="center" vertical="top" wrapText="1"/>
    </xf>
    <xf numFmtId="0" fontId="21" fillId="5" borderId="17" xfId="77" applyFont="1" applyFill="1" applyBorder="1" applyAlignment="1" applyProtection="1">
      <alignment horizontal="left" vertical="center" wrapText="1"/>
    </xf>
    <xf numFmtId="0" fontId="21" fillId="5" borderId="40" xfId="77" applyFont="1" applyFill="1" applyBorder="1" applyAlignment="1" applyProtection="1">
      <alignment horizontal="left" vertical="center" wrapText="1"/>
    </xf>
    <xf numFmtId="0" fontId="47" fillId="11" borderId="79" xfId="77" applyFont="1" applyFill="1" applyBorder="1" applyAlignment="1" applyProtection="1">
      <alignment horizontal="center" vertical="center" wrapText="1"/>
    </xf>
    <xf numFmtId="0" fontId="47" fillId="11" borderId="65" xfId="77" applyFont="1" applyFill="1" applyBorder="1" applyAlignment="1" applyProtection="1">
      <alignment horizontal="center" vertical="center" wrapText="1"/>
    </xf>
    <xf numFmtId="0" fontId="47" fillId="11" borderId="75" xfId="77" applyFont="1" applyFill="1" applyBorder="1" applyAlignment="1" applyProtection="1">
      <alignment horizontal="center" vertical="center" wrapText="1"/>
    </xf>
    <xf numFmtId="0" fontId="30" fillId="6" borderId="17" xfId="77" applyFont="1" applyFill="1" applyBorder="1" applyAlignment="1" applyProtection="1">
      <alignment horizontal="center" vertical="top" wrapText="1"/>
    </xf>
    <xf numFmtId="0" fontId="30" fillId="6" borderId="31" xfId="77" applyFont="1" applyFill="1" applyBorder="1" applyAlignment="1" applyProtection="1">
      <alignment horizontal="center" vertical="top" wrapText="1"/>
    </xf>
    <xf numFmtId="0" fontId="30" fillId="6" borderId="34" xfId="77" applyFont="1" applyFill="1" applyBorder="1" applyAlignment="1" applyProtection="1">
      <alignment horizontal="center" vertical="top" wrapText="1"/>
    </xf>
    <xf numFmtId="0" fontId="30" fillId="6" borderId="83" xfId="77" applyFont="1" applyFill="1" applyBorder="1" applyAlignment="1" applyProtection="1">
      <alignment horizontal="center" vertical="top" wrapText="1"/>
    </xf>
    <xf numFmtId="0" fontId="30" fillId="6" borderId="24" xfId="77" applyFont="1" applyFill="1" applyBorder="1" applyAlignment="1" applyProtection="1">
      <alignment horizontal="center" vertical="top" wrapText="1"/>
    </xf>
    <xf numFmtId="0" fontId="30" fillId="6" borderId="26" xfId="77" applyFont="1" applyFill="1" applyBorder="1" applyAlignment="1" applyProtection="1">
      <alignment horizontal="center" vertical="top" wrapText="1"/>
    </xf>
    <xf numFmtId="169" fontId="30" fillId="6" borderId="17" xfId="77" applyNumberFormat="1" applyFont="1" applyFill="1" applyBorder="1" applyAlignment="1" applyProtection="1">
      <alignment horizontal="center" vertical="top" wrapText="1"/>
    </xf>
    <xf numFmtId="169" fontId="30" fillId="6" borderId="31" xfId="77" applyNumberFormat="1" applyFont="1" applyFill="1" applyBorder="1" applyAlignment="1" applyProtection="1">
      <alignment horizontal="center" vertical="top" wrapText="1"/>
    </xf>
    <xf numFmtId="4" fontId="30" fillId="0" borderId="0" xfId="77" applyNumberFormat="1" applyFont="1" applyFill="1" applyBorder="1" applyAlignment="1" applyProtection="1">
      <alignment horizontal="right" vertical="top"/>
    </xf>
    <xf numFmtId="14" fontId="30" fillId="0" borderId="0" xfId="77" applyNumberFormat="1" applyFont="1" applyFill="1" applyBorder="1" applyAlignment="1" applyProtection="1">
      <alignment horizontal="right" vertical="top"/>
    </xf>
    <xf numFmtId="0" fontId="17" fillId="9" borderId="0" xfId="77" applyFont="1" applyFill="1" applyBorder="1" applyAlignment="1" applyProtection="1">
      <alignment horizontal="center" vertical="center" wrapText="1"/>
    </xf>
    <xf numFmtId="0" fontId="17" fillId="9" borderId="32" xfId="77" applyFont="1" applyFill="1" applyBorder="1" applyAlignment="1" applyProtection="1">
      <alignment horizontal="center" vertical="center" wrapText="1"/>
    </xf>
    <xf numFmtId="0" fontId="18" fillId="0" borderId="0" xfId="77" applyFont="1" applyBorder="1" applyAlignment="1" applyProtection="1">
      <alignment horizontal="left" vertical="top" wrapText="1"/>
    </xf>
    <xf numFmtId="0" fontId="18" fillId="0" borderId="32" xfId="77" applyNumberFormat="1" applyFont="1" applyBorder="1" applyAlignment="1" applyProtection="1">
      <alignment horizontal="left" vertical="top"/>
    </xf>
    <xf numFmtId="0" fontId="22" fillId="0" borderId="0" xfId="77" applyFont="1" applyAlignment="1" applyProtection="1">
      <alignment horizontal="center" vertical="top" wrapText="1"/>
      <protection locked="0"/>
    </xf>
    <xf numFmtId="3" fontId="56" fillId="0" borderId="0" xfId="77" applyNumberFormat="1" applyFont="1" applyFill="1" applyBorder="1" applyAlignment="1" applyProtection="1">
      <alignment horizontal="right" vertical="top"/>
    </xf>
    <xf numFmtId="4" fontId="56" fillId="0" borderId="0" xfId="77" applyNumberFormat="1" applyFont="1" applyFill="1" applyBorder="1" applyAlignment="1" applyProtection="1">
      <alignment horizontal="right" vertical="top"/>
    </xf>
    <xf numFmtId="10" fontId="30" fillId="0" borderId="0" xfId="7" applyNumberFormat="1" applyFont="1" applyFill="1" applyBorder="1" applyAlignment="1" applyProtection="1">
      <alignment horizontal="right" vertical="top"/>
    </xf>
    <xf numFmtId="0" fontId="57" fillId="19" borderId="0" xfId="70" applyFont="1" applyFill="1" applyBorder="1" applyAlignment="1" applyProtection="1">
      <alignment horizontal="center"/>
    </xf>
    <xf numFmtId="0" fontId="17" fillId="19" borderId="0" xfId="14" applyFont="1" applyFill="1" applyBorder="1" applyAlignment="1" applyProtection="1">
      <alignment horizontal="center" vertical="center" wrapText="1"/>
    </xf>
    <xf numFmtId="0" fontId="18" fillId="0" borderId="0" xfId="73" applyNumberFormat="1" applyFont="1" applyFill="1" applyBorder="1" applyAlignment="1" applyProtection="1">
      <alignment horizontal="left" wrapText="1"/>
    </xf>
    <xf numFmtId="0" fontId="60" fillId="18" borderId="79" xfId="70" applyFont="1" applyFill="1" applyBorder="1" applyAlignment="1">
      <alignment horizontal="right"/>
    </xf>
    <xf numFmtId="0" fontId="60" fillId="18" borderId="65" xfId="70" applyFont="1" applyFill="1" applyBorder="1" applyAlignment="1">
      <alignment horizontal="right"/>
    </xf>
    <xf numFmtId="0" fontId="60" fillId="18" borderId="117" xfId="70" applyFont="1" applyFill="1" applyBorder="1" applyAlignment="1">
      <alignment horizontal="right"/>
    </xf>
    <xf numFmtId="0" fontId="60" fillId="18" borderId="17" xfId="70" applyFont="1" applyFill="1" applyBorder="1" applyAlignment="1">
      <alignment horizontal="center" vertical="center" wrapText="1"/>
    </xf>
    <xf numFmtId="0" fontId="60" fillId="18" borderId="19" xfId="70" applyFont="1" applyFill="1" applyBorder="1" applyAlignment="1">
      <alignment horizontal="center" vertical="center" wrapText="1"/>
    </xf>
    <xf numFmtId="0" fontId="60" fillId="18" borderId="5" xfId="70" applyFont="1" applyFill="1" applyBorder="1" applyAlignment="1">
      <alignment horizontal="center" vertical="center" wrapText="1"/>
    </xf>
    <xf numFmtId="0" fontId="60" fillId="18" borderId="30" xfId="70" applyFont="1" applyFill="1" applyBorder="1" applyAlignment="1">
      <alignment horizontal="center" vertical="center" wrapText="1"/>
    </xf>
    <xf numFmtId="0" fontId="64" fillId="18" borderId="16" xfId="70" applyFont="1" applyFill="1" applyBorder="1" applyAlignment="1">
      <alignment horizontal="center" vertical="center" wrapText="1"/>
    </xf>
    <xf numFmtId="0" fontId="64" fillId="18" borderId="107" xfId="70" applyFont="1" applyFill="1" applyBorder="1" applyAlignment="1">
      <alignment horizontal="center" vertical="center" wrapText="1"/>
    </xf>
    <xf numFmtId="0" fontId="64" fillId="18" borderId="118" xfId="70" applyFont="1" applyFill="1" applyBorder="1" applyAlignment="1">
      <alignment horizontal="center" vertical="center" wrapText="1"/>
    </xf>
    <xf numFmtId="0" fontId="60" fillId="18" borderId="93" xfId="70" applyFont="1" applyFill="1" applyBorder="1" applyAlignment="1">
      <alignment horizontal="left"/>
    </xf>
    <xf numFmtId="0" fontId="58" fillId="0" borderId="0" xfId="70" applyFont="1" applyAlignment="1" applyProtection="1">
      <alignment horizontal="center"/>
    </xf>
    <xf numFmtId="0" fontId="30" fillId="8" borderId="101" xfId="18" applyFont="1" applyFill="1" applyBorder="1" applyAlignment="1" applyProtection="1">
      <alignment horizontal="center" vertical="center" wrapText="1"/>
    </xf>
    <xf numFmtId="0" fontId="30" fillId="8" borderId="5" xfId="18" applyFont="1" applyFill="1" applyBorder="1" applyAlignment="1" applyProtection="1">
      <alignment horizontal="center" vertical="center" wrapText="1"/>
    </xf>
    <xf numFmtId="0" fontId="30" fillId="8" borderId="27" xfId="18" applyFont="1" applyFill="1" applyBorder="1" applyAlignment="1" applyProtection="1">
      <alignment horizontal="center" vertical="center" wrapText="1"/>
    </xf>
    <xf numFmtId="0" fontId="30" fillId="8" borderId="6" xfId="18" applyFont="1" applyFill="1" applyBorder="1" applyAlignment="1" applyProtection="1">
      <alignment horizontal="center" vertical="center" wrapText="1"/>
    </xf>
    <xf numFmtId="0" fontId="30" fillId="7" borderId="27" xfId="18" applyFont="1" applyFill="1" applyBorder="1" applyAlignment="1" applyProtection="1">
      <alignment horizontal="center" vertical="center" wrapText="1"/>
    </xf>
    <xf numFmtId="0" fontId="30" fillId="7" borderId="6" xfId="18" applyFont="1" applyFill="1" applyBorder="1" applyAlignment="1" applyProtection="1">
      <alignment horizontal="center" vertical="center" wrapText="1"/>
    </xf>
    <xf numFmtId="4" fontId="30" fillId="8" borderId="7" xfId="12" applyNumberFormat="1" applyFont="1" applyFill="1" applyBorder="1" applyAlignment="1" applyProtection="1">
      <alignment horizontal="center" vertical="center" wrapText="1"/>
    </xf>
    <xf numFmtId="4" fontId="30" fillId="8" borderId="30" xfId="12" applyNumberFormat="1" applyFont="1" applyFill="1" applyBorder="1" applyAlignment="1" applyProtection="1">
      <alignment horizontal="center" vertical="center" wrapText="1"/>
    </xf>
    <xf numFmtId="0" fontId="21" fillId="12" borderId="17" xfId="18" applyFont="1" applyFill="1" applyBorder="1" applyAlignment="1" applyProtection="1">
      <alignment horizontal="center" vertical="center" wrapText="1"/>
    </xf>
    <xf numFmtId="0" fontId="21" fillId="12" borderId="18" xfId="18" applyFont="1" applyFill="1" applyBorder="1" applyAlignment="1" applyProtection="1">
      <alignment horizontal="center" vertical="center" wrapText="1"/>
    </xf>
    <xf numFmtId="0" fontId="21" fillId="12" borderId="19" xfId="18" applyFont="1" applyFill="1" applyBorder="1" applyAlignment="1" applyProtection="1">
      <alignment horizontal="center" vertical="center" wrapText="1"/>
    </xf>
    <xf numFmtId="0" fontId="21" fillId="12" borderId="5" xfId="18" applyFont="1" applyFill="1" applyBorder="1" applyAlignment="1" applyProtection="1">
      <alignment horizontal="center" vertical="center" wrapText="1"/>
    </xf>
    <xf numFmtId="0" fontId="21" fillId="12" borderId="0" xfId="18" applyFont="1" applyFill="1" applyBorder="1" applyAlignment="1" applyProtection="1">
      <alignment horizontal="center" vertical="center" wrapText="1"/>
    </xf>
    <xf numFmtId="0" fontId="21" fillId="12" borderId="30" xfId="18" applyFont="1" applyFill="1" applyBorder="1" applyAlignment="1" applyProtection="1">
      <alignment horizontal="center" vertical="center" wrapText="1"/>
    </xf>
    <xf numFmtId="0" fontId="21" fillId="12" borderId="31" xfId="18" applyFont="1" applyFill="1" applyBorder="1" applyAlignment="1" applyProtection="1">
      <alignment horizontal="center" vertical="center" wrapText="1"/>
    </xf>
    <xf numFmtId="0" fontId="21" fillId="12" borderId="32" xfId="18" applyFont="1" applyFill="1" applyBorder="1" applyAlignment="1" applyProtection="1">
      <alignment horizontal="center" vertical="center" wrapText="1"/>
    </xf>
    <xf numFmtId="0" fontId="21" fillId="12" borderId="33" xfId="18" applyFont="1" applyFill="1" applyBorder="1" applyAlignment="1" applyProtection="1">
      <alignment horizontal="center" vertical="center" wrapText="1"/>
    </xf>
    <xf numFmtId="175" fontId="28" fillId="0" borderId="0" xfId="73" applyNumberFormat="1" applyFont="1" applyFill="1" applyBorder="1" applyAlignment="1" applyProtection="1">
      <alignment horizontal="left"/>
      <protection locked="0"/>
    </xf>
    <xf numFmtId="0" fontId="21" fillId="0" borderId="0" xfId="14" applyFont="1" applyFill="1" applyAlignment="1" applyProtection="1">
      <alignment horizontal="left" vertical="top"/>
      <protection locked="0"/>
    </xf>
    <xf numFmtId="0" fontId="67" fillId="0" borderId="0" xfId="18" applyFont="1" applyBorder="1" applyAlignment="1" applyProtection="1">
      <alignment horizontal="center" vertical="center"/>
    </xf>
    <xf numFmtId="0" fontId="67" fillId="0" borderId="30" xfId="18" applyFont="1" applyBorder="1" applyAlignment="1" applyProtection="1">
      <alignment horizontal="center" vertical="center"/>
    </xf>
    <xf numFmtId="4" fontId="30" fillId="19" borderId="85" xfId="12" applyNumberFormat="1" applyFont="1" applyFill="1" applyBorder="1" applyAlignment="1" applyProtection="1">
      <alignment horizontal="left" vertical="center"/>
    </xf>
    <xf numFmtId="4" fontId="30" fillId="19" borderId="75" xfId="12" applyNumberFormat="1" applyFont="1" applyFill="1" applyBorder="1" applyAlignment="1" applyProtection="1">
      <alignment horizontal="left" vertical="center"/>
    </xf>
    <xf numFmtId="0" fontId="30" fillId="8" borderId="44" xfId="18" applyFont="1" applyFill="1" applyBorder="1" applyAlignment="1" applyProtection="1">
      <alignment horizontal="left" vertical="center" wrapText="1"/>
    </xf>
    <xf numFmtId="0" fontId="30" fillId="8" borderId="39" xfId="18" applyFont="1" applyFill="1" applyBorder="1" applyAlignment="1" applyProtection="1">
      <alignment horizontal="left" vertical="center" wrapText="1"/>
    </xf>
    <xf numFmtId="0" fontId="57" fillId="18" borderId="1" xfId="70" applyFont="1" applyFill="1" applyBorder="1" applyAlignment="1" applyProtection="1">
      <alignment horizontal="left"/>
    </xf>
    <xf numFmtId="0" fontId="22" fillId="12" borderId="96" xfId="14" applyFont="1" applyFill="1" applyBorder="1" applyAlignment="1" applyProtection="1">
      <alignment horizontal="left" vertical="top" wrapText="1"/>
      <protection locked="0"/>
    </xf>
    <xf numFmtId="0" fontId="22" fillId="12" borderId="113" xfId="14" applyFont="1" applyFill="1" applyBorder="1" applyAlignment="1" applyProtection="1">
      <alignment horizontal="left" vertical="top" wrapText="1"/>
      <protection locked="0"/>
    </xf>
    <xf numFmtId="0" fontId="57" fillId="18" borderId="80" xfId="70" applyFont="1" applyFill="1" applyBorder="1" applyAlignment="1" applyProtection="1">
      <alignment horizontal="left"/>
    </xf>
    <xf numFmtId="0" fontId="22" fillId="12" borderId="115" xfId="14" applyFont="1" applyFill="1" applyBorder="1" applyAlignment="1" applyProtection="1">
      <alignment horizontal="left" vertical="top" wrapText="1"/>
      <protection locked="0"/>
    </xf>
    <xf numFmtId="0" fontId="22" fillId="12" borderId="116" xfId="14" applyFont="1" applyFill="1" applyBorder="1" applyAlignment="1" applyProtection="1">
      <alignment horizontal="left" vertical="top" wrapText="1"/>
      <protection locked="0"/>
    </xf>
    <xf numFmtId="4" fontId="60" fillId="18" borderId="7" xfId="70" applyNumberFormat="1" applyFont="1" applyFill="1" applyBorder="1" applyAlignment="1" applyProtection="1">
      <alignment horizontal="center"/>
    </xf>
    <xf numFmtId="4" fontId="60" fillId="18" borderId="11" xfId="70" applyNumberFormat="1" applyFont="1" applyFill="1" applyBorder="1" applyAlignment="1" applyProtection="1">
      <alignment horizontal="center"/>
    </xf>
    <xf numFmtId="4" fontId="60" fillId="18" borderId="96" xfId="70" applyNumberFormat="1" applyFont="1" applyFill="1" applyBorder="1" applyAlignment="1" applyProtection="1">
      <alignment horizontal="center"/>
    </xf>
    <xf numFmtId="4" fontId="60" fillId="18" borderId="110" xfId="70" applyNumberFormat="1" applyFont="1" applyFill="1" applyBorder="1" applyAlignment="1" applyProtection="1">
      <alignment horizontal="center"/>
    </xf>
    <xf numFmtId="4" fontId="62" fillId="0" borderId="7" xfId="70" applyNumberFormat="1" applyFont="1" applyFill="1" applyBorder="1" applyAlignment="1" applyProtection="1">
      <alignment horizontal="left" vertical="top" wrapText="1"/>
      <protection locked="0"/>
    </xf>
    <xf numFmtId="4" fontId="62" fillId="0" borderId="0" xfId="70" applyNumberFormat="1" applyFont="1" applyFill="1" applyBorder="1" applyAlignment="1" applyProtection="1">
      <alignment horizontal="left" vertical="top" wrapText="1"/>
      <protection locked="0"/>
    </xf>
    <xf numFmtId="4" fontId="62" fillId="0" borderId="30" xfId="70" applyNumberFormat="1" applyFont="1" applyFill="1" applyBorder="1" applyAlignment="1" applyProtection="1">
      <alignment horizontal="left" vertical="top" wrapText="1"/>
      <protection locked="0"/>
    </xf>
    <xf numFmtId="4" fontId="62" fillId="0" borderId="96" xfId="70" applyNumberFormat="1" applyFont="1" applyFill="1" applyBorder="1" applyAlignment="1" applyProtection="1">
      <alignment horizontal="left" vertical="top" wrapText="1"/>
      <protection locked="0"/>
    </xf>
    <xf numFmtId="4" fontId="62" fillId="0" borderId="28" xfId="70" applyNumberFormat="1" applyFont="1" applyFill="1" applyBorder="1" applyAlignment="1" applyProtection="1">
      <alignment horizontal="left" vertical="top" wrapText="1"/>
      <protection locked="0"/>
    </xf>
    <xf numFmtId="4" fontId="62" fillId="0" borderId="113" xfId="70" applyNumberFormat="1" applyFont="1" applyFill="1" applyBorder="1" applyAlignment="1" applyProtection="1">
      <alignment horizontal="left" vertical="top" wrapText="1"/>
      <protection locked="0"/>
    </xf>
    <xf numFmtId="0" fontId="22" fillId="12" borderId="114" xfId="14" applyFont="1" applyFill="1" applyBorder="1" applyAlignment="1" applyProtection="1">
      <alignment horizontal="left" vertical="top" wrapText="1"/>
      <protection locked="0"/>
    </xf>
    <xf numFmtId="0" fontId="22" fillId="12" borderId="33" xfId="14" applyFont="1" applyFill="1" applyBorder="1" applyAlignment="1" applyProtection="1">
      <alignment horizontal="left" vertical="top" wrapText="1"/>
      <protection locked="0"/>
    </xf>
    <xf numFmtId="176" fontId="60" fillId="7" borderId="76" xfId="70" applyNumberFormat="1" applyFont="1" applyFill="1" applyBorder="1" applyAlignment="1">
      <alignment horizontal="right" vertical="center"/>
    </xf>
    <xf numFmtId="176" fontId="60" fillId="7" borderId="0" xfId="70" applyNumberFormat="1" applyFont="1" applyFill="1" applyBorder="1" applyAlignment="1">
      <alignment horizontal="right" vertical="center"/>
    </xf>
    <xf numFmtId="0" fontId="21" fillId="0" borderId="77" xfId="14" applyFont="1" applyBorder="1" applyAlignment="1" applyProtection="1">
      <alignment horizontal="center" vertical="center"/>
    </xf>
    <xf numFmtId="0" fontId="21" fillId="0" borderId="103" xfId="14" applyFont="1" applyBorder="1" applyAlignment="1" applyProtection="1">
      <alignment horizontal="center" vertical="center"/>
    </xf>
    <xf numFmtId="0" fontId="18" fillId="0" borderId="0" xfId="14" applyFont="1" applyBorder="1" applyAlignment="1" applyProtection="1">
      <alignment horizontal="center"/>
    </xf>
    <xf numFmtId="4" fontId="60" fillId="18" borderId="7" xfId="70" applyNumberFormat="1" applyFont="1" applyFill="1" applyBorder="1" applyAlignment="1" applyProtection="1">
      <alignment horizontal="left"/>
    </xf>
    <xf numFmtId="4" fontId="60" fillId="18" borderId="0" xfId="70" applyNumberFormat="1" applyFont="1" applyFill="1" applyBorder="1" applyAlignment="1" applyProtection="1">
      <alignment horizontal="left"/>
    </xf>
    <xf numFmtId="4" fontId="60" fillId="18" borderId="30" xfId="70" applyNumberFormat="1" applyFont="1" applyFill="1" applyBorder="1" applyAlignment="1" applyProtection="1">
      <alignment horizontal="left"/>
    </xf>
    <xf numFmtId="0" fontId="28" fillId="11" borderId="5" xfId="70" applyFont="1" applyFill="1" applyBorder="1" applyAlignment="1">
      <alignment horizontal="right" vertical="center"/>
    </xf>
    <xf numFmtId="0" fontId="28" fillId="11" borderId="0" xfId="70" applyFont="1" applyFill="1" applyBorder="1" applyAlignment="1">
      <alignment horizontal="right" vertical="center"/>
    </xf>
    <xf numFmtId="0" fontId="57" fillId="11" borderId="0" xfId="70" applyFont="1" applyFill="1" applyBorder="1" applyAlignment="1" applyProtection="1">
      <alignment horizontal="center" vertical="center"/>
    </xf>
    <xf numFmtId="176" fontId="63" fillId="11" borderId="0" xfId="70" applyNumberFormat="1" applyFont="1" applyFill="1" applyBorder="1" applyAlignment="1" applyProtection="1">
      <alignment horizontal="center" vertical="center"/>
    </xf>
    <xf numFmtId="176" fontId="63" fillId="11" borderId="8" xfId="70" applyNumberFormat="1" applyFont="1" applyFill="1" applyBorder="1" applyAlignment="1" applyProtection="1">
      <alignment horizontal="center" vertical="center"/>
    </xf>
    <xf numFmtId="0" fontId="27" fillId="19" borderId="5" xfId="14" applyFont="1" applyFill="1" applyBorder="1" applyAlignment="1" applyProtection="1">
      <alignment horizontal="right" vertical="center"/>
    </xf>
    <xf numFmtId="0" fontId="27" fillId="19" borderId="0" xfId="14" applyFont="1" applyFill="1" applyBorder="1" applyAlignment="1" applyProtection="1">
      <alignment horizontal="right" vertical="center"/>
    </xf>
    <xf numFmtId="49" fontId="22" fillId="0" borderId="3" xfId="18" applyNumberFormat="1" applyFont="1" applyFill="1" applyBorder="1" applyAlignment="1" applyProtection="1">
      <alignment horizontal="left" wrapText="1"/>
      <protection locked="0"/>
    </xf>
    <xf numFmtId="49" fontId="22" fillId="0" borderId="4" xfId="18" applyNumberFormat="1" applyFont="1" applyFill="1" applyBorder="1" applyAlignment="1" applyProtection="1">
      <alignment horizontal="left" wrapText="1"/>
      <protection locked="0"/>
    </xf>
    <xf numFmtId="49" fontId="22" fillId="0" borderId="89" xfId="18" applyNumberFormat="1" applyFont="1" applyFill="1" applyBorder="1" applyAlignment="1" applyProtection="1">
      <alignment horizontal="left" wrapText="1"/>
      <protection locked="0"/>
    </xf>
    <xf numFmtId="0" fontId="18" fillId="0" borderId="0" xfId="73" applyNumberFormat="1" applyFont="1" applyFill="1" applyBorder="1" applyAlignment="1" applyProtection="1">
      <alignment horizontal="left" vertical="top" wrapText="1"/>
    </xf>
    <xf numFmtId="3" fontId="18" fillId="0" borderId="0" xfId="18" applyNumberFormat="1" applyFont="1" applyFill="1" applyBorder="1" applyAlignment="1" applyProtection="1">
      <alignment horizontal="center" vertical="center"/>
    </xf>
    <xf numFmtId="0" fontId="21" fillId="0" borderId="0" xfId="18" applyFont="1" applyFill="1" applyBorder="1" applyAlignment="1" applyProtection="1">
      <alignment horizontal="left" vertical="center"/>
      <protection locked="0"/>
    </xf>
    <xf numFmtId="0" fontId="30" fillId="18" borderId="119" xfId="18" applyFont="1" applyFill="1" applyBorder="1" applyAlignment="1" applyProtection="1">
      <alignment horizontal="center" vertical="center" wrapText="1"/>
    </xf>
    <xf numFmtId="0" fontId="30" fillId="18" borderId="120" xfId="18" applyFont="1" applyFill="1" applyBorder="1" applyAlignment="1" applyProtection="1">
      <alignment horizontal="center" vertical="center" wrapText="1"/>
    </xf>
    <xf numFmtId="0" fontId="30" fillId="18" borderId="121" xfId="18" applyFont="1" applyFill="1" applyBorder="1" applyAlignment="1" applyProtection="1">
      <alignment horizontal="center" vertical="center" wrapText="1"/>
    </xf>
    <xf numFmtId="49" fontId="22" fillId="0" borderId="96" xfId="18" applyNumberFormat="1" applyFont="1" applyFill="1" applyBorder="1" applyAlignment="1" applyProtection="1">
      <alignment horizontal="left" wrapText="1"/>
      <protection locked="0"/>
    </xf>
    <xf numFmtId="49" fontId="22" fillId="0" borderId="28" xfId="18" applyNumberFormat="1" applyFont="1" applyFill="1" applyBorder="1" applyAlignment="1" applyProtection="1">
      <alignment horizontal="left" wrapText="1"/>
      <protection locked="0"/>
    </xf>
    <xf numFmtId="49" fontId="22" fillId="0" borderId="113" xfId="18" applyNumberFormat="1" applyFont="1" applyFill="1" applyBorder="1" applyAlignment="1" applyProtection="1">
      <alignment horizontal="left" wrapText="1"/>
      <protection locked="0"/>
    </xf>
    <xf numFmtId="0" fontId="30" fillId="19" borderId="103" xfId="18" applyFont="1" applyFill="1" applyBorder="1" applyAlignment="1" applyProtection="1">
      <alignment horizontal="left" vertical="top" wrapText="1"/>
    </xf>
    <xf numFmtId="0" fontId="30" fillId="19" borderId="33" xfId="18" applyFont="1" applyFill="1" applyBorder="1" applyAlignment="1" applyProtection="1">
      <alignment horizontal="left" vertical="top" wrapText="1"/>
    </xf>
    <xf numFmtId="0" fontId="54" fillId="0" borderId="0" xfId="18" applyFont="1" applyAlignment="1" applyProtection="1">
      <alignment horizontal="center"/>
      <protection locked="0"/>
    </xf>
    <xf numFmtId="10" fontId="30" fillId="0" borderId="0" xfId="18" applyNumberFormat="1" applyFont="1" applyFill="1" applyBorder="1" applyAlignment="1" applyProtection="1">
      <alignment horizontal="center"/>
    </xf>
    <xf numFmtId="184" fontId="30" fillId="8" borderId="17" xfId="9" applyNumberFormat="1" applyFont="1" applyFill="1" applyBorder="1" applyAlignment="1" applyProtection="1">
      <alignment horizontal="center"/>
    </xf>
    <xf numFmtId="184" fontId="30" fillId="8" borderId="18" xfId="9" applyNumberFormat="1" applyFont="1" applyFill="1" applyBorder="1" applyAlignment="1" applyProtection="1">
      <alignment horizontal="center"/>
    </xf>
    <xf numFmtId="184" fontId="30" fillId="8" borderId="64" xfId="9" applyNumberFormat="1" applyFont="1" applyFill="1" applyBorder="1" applyAlignment="1" applyProtection="1">
      <alignment horizontal="center"/>
    </xf>
    <xf numFmtId="0" fontId="21" fillId="12" borderId="17" xfId="14" applyFont="1" applyFill="1" applyBorder="1" applyAlignment="1" applyProtection="1">
      <alignment horizontal="center" vertical="center" wrapText="1"/>
    </xf>
    <xf numFmtId="0" fontId="21" fillId="12" borderId="18" xfId="14" applyFont="1" applyFill="1" applyBorder="1" applyAlignment="1" applyProtection="1">
      <alignment horizontal="center" vertical="center" wrapText="1"/>
    </xf>
    <xf numFmtId="0" fontId="21" fillId="12" borderId="19" xfId="14" applyFont="1" applyFill="1" applyBorder="1" applyAlignment="1" applyProtection="1">
      <alignment horizontal="center" vertical="center" wrapText="1"/>
    </xf>
    <xf numFmtId="0" fontId="21" fillId="12" borderId="5" xfId="14" applyFont="1" applyFill="1" applyBorder="1" applyAlignment="1" applyProtection="1">
      <alignment horizontal="center" vertical="center" wrapText="1"/>
    </xf>
    <xf numFmtId="0" fontId="21" fillId="12" borderId="0" xfId="14" applyFont="1" applyFill="1" applyBorder="1" applyAlignment="1" applyProtection="1">
      <alignment horizontal="center" vertical="center" wrapText="1"/>
    </xf>
    <xf numFmtId="0" fontId="21" fillId="12" borderId="30" xfId="14" applyFont="1" applyFill="1" applyBorder="1" applyAlignment="1" applyProtection="1">
      <alignment horizontal="center" vertical="center" wrapText="1"/>
    </xf>
    <xf numFmtId="0" fontId="21" fillId="12" borderId="31" xfId="14" applyFont="1" applyFill="1" applyBorder="1" applyAlignment="1" applyProtection="1">
      <alignment horizontal="center" vertical="center" wrapText="1"/>
    </xf>
    <xf numFmtId="0" fontId="21" fillId="12" borderId="32" xfId="14" applyFont="1" applyFill="1" applyBorder="1" applyAlignment="1" applyProtection="1">
      <alignment horizontal="center" vertical="center" wrapText="1"/>
    </xf>
    <xf numFmtId="0" fontId="21" fillId="12" borderId="33" xfId="14" applyFont="1" applyFill="1" applyBorder="1" applyAlignment="1" applyProtection="1">
      <alignment horizontal="center" vertical="center" wrapText="1"/>
    </xf>
    <xf numFmtId="0" fontId="21" fillId="5" borderId="17" xfId="14" applyFont="1" applyFill="1" applyBorder="1" applyAlignment="1" applyProtection="1">
      <alignment horizontal="left" vertical="center" wrapText="1"/>
    </xf>
    <xf numFmtId="0" fontId="21" fillId="5" borderId="40" xfId="14" applyFont="1" applyFill="1" applyBorder="1" applyAlignment="1" applyProtection="1">
      <alignment horizontal="left" vertical="center" wrapText="1"/>
    </xf>
    <xf numFmtId="0" fontId="76" fillId="19" borderId="0" xfId="14" applyFont="1" applyFill="1" applyBorder="1" applyAlignment="1" applyProtection="1">
      <alignment horizontal="center" vertical="center" wrapText="1"/>
    </xf>
    <xf numFmtId="0" fontId="18" fillId="0" borderId="18" xfId="11" applyFont="1" applyFill="1" applyBorder="1" applyAlignment="1">
      <alignment horizontal="left" wrapText="1"/>
    </xf>
    <xf numFmtId="0" fontId="18" fillId="0" borderId="0" xfId="11" applyFont="1" applyFill="1" applyBorder="1" applyAlignment="1">
      <alignment horizontal="left" vertical="center" wrapText="1"/>
    </xf>
    <xf numFmtId="0" fontId="18" fillId="0" borderId="32" xfId="72" applyNumberFormat="1" applyFont="1" applyFill="1" applyBorder="1" applyAlignment="1" applyProtection="1">
      <alignment horizontal="left" vertical="center" wrapText="1"/>
    </xf>
    <xf numFmtId="0" fontId="27" fillId="0" borderId="0" xfId="11" applyFont="1" applyBorder="1" applyAlignment="1">
      <alignment horizontal="center" vertical="center" wrapText="1"/>
    </xf>
    <xf numFmtId="0" fontId="27" fillId="0" borderId="30" xfId="11" applyFont="1" applyBorder="1" applyAlignment="1">
      <alignment horizontal="center" vertical="center" wrapText="1"/>
    </xf>
    <xf numFmtId="0" fontId="27" fillId="0" borderId="32" xfId="11" applyFont="1" applyBorder="1" applyAlignment="1">
      <alignment horizontal="center" vertical="center" wrapText="1"/>
    </xf>
    <xf numFmtId="0" fontId="27" fillId="0" borderId="33" xfId="11" applyFont="1" applyBorder="1" applyAlignment="1">
      <alignment horizontal="center" vertical="center" wrapText="1"/>
    </xf>
    <xf numFmtId="0" fontId="21" fillId="12" borderId="79" xfId="77" applyFont="1" applyFill="1" applyBorder="1" applyAlignment="1" applyProtection="1">
      <alignment horizontal="center" vertical="top" wrapText="1"/>
    </xf>
    <xf numFmtId="0" fontId="21" fillId="12" borderId="65" xfId="77" applyFont="1" applyFill="1" applyBorder="1" applyAlignment="1" applyProtection="1">
      <alignment horizontal="center" vertical="top" wrapText="1"/>
    </xf>
    <xf numFmtId="0" fontId="18" fillId="12" borderId="65" xfId="77" applyFont="1" applyFill="1" applyBorder="1" applyAlignment="1" applyProtection="1">
      <alignment horizontal="center" vertical="top"/>
    </xf>
    <xf numFmtId="0" fontId="18" fillId="12" borderId="75" xfId="77" applyFont="1" applyFill="1" applyBorder="1" applyAlignment="1" applyProtection="1">
      <alignment horizontal="center" vertical="top"/>
    </xf>
    <xf numFmtId="0" fontId="30" fillId="11" borderId="79" xfId="77" applyFont="1" applyFill="1" applyBorder="1" applyAlignment="1" applyProtection="1">
      <alignment horizontal="center" vertical="center" wrapText="1"/>
    </xf>
    <xf numFmtId="0" fontId="30" fillId="11" borderId="65" xfId="77" applyFont="1" applyFill="1" applyBorder="1" applyAlignment="1" applyProtection="1">
      <alignment horizontal="center" vertical="center" wrapText="1"/>
    </xf>
    <xf numFmtId="169" fontId="30" fillId="25" borderId="17" xfId="77" applyNumberFormat="1" applyFont="1" applyFill="1" applyBorder="1" applyAlignment="1" applyProtection="1">
      <alignment horizontal="center" vertical="top" wrapText="1"/>
    </xf>
    <xf numFmtId="169" fontId="30" fillId="25" borderId="19" xfId="77" applyNumberFormat="1" applyFont="1" applyFill="1" applyBorder="1" applyAlignment="1" applyProtection="1">
      <alignment horizontal="center" vertical="top" wrapText="1"/>
    </xf>
    <xf numFmtId="169" fontId="30" fillId="25" borderId="31" xfId="77" applyNumberFormat="1" applyFont="1" applyFill="1" applyBorder="1" applyAlignment="1" applyProtection="1">
      <alignment horizontal="center" vertical="top" wrapText="1"/>
    </xf>
    <xf numFmtId="169" fontId="30" fillId="25" borderId="33" xfId="77" applyNumberFormat="1" applyFont="1" applyFill="1" applyBorder="1" applyAlignment="1" applyProtection="1">
      <alignment horizontal="center" vertical="top" wrapText="1"/>
    </xf>
    <xf numFmtId="0" fontId="30" fillId="25" borderId="24" xfId="77" applyFont="1" applyFill="1" applyBorder="1" applyAlignment="1" applyProtection="1">
      <alignment horizontal="center" vertical="top" wrapText="1"/>
    </xf>
    <xf numFmtId="0" fontId="30" fillId="25" borderId="26" xfId="77" applyFont="1" applyFill="1" applyBorder="1" applyAlignment="1" applyProtection="1">
      <alignment horizontal="center" vertical="top" wrapText="1"/>
    </xf>
    <xf numFmtId="0" fontId="30" fillId="6" borderId="36" xfId="77" applyFont="1" applyFill="1" applyBorder="1" applyAlignment="1" applyProtection="1">
      <alignment horizontal="center" vertical="top" wrapText="1"/>
    </xf>
    <xf numFmtId="0" fontId="30" fillId="6" borderId="114" xfId="77" applyFont="1" applyFill="1" applyBorder="1" applyAlignment="1" applyProtection="1">
      <alignment horizontal="center" vertical="top" wrapText="1"/>
    </xf>
    <xf numFmtId="0" fontId="3" fillId="6" borderId="79" xfId="77" applyFont="1" applyFill="1" applyBorder="1" applyAlignment="1" applyProtection="1">
      <alignment horizontal="center" vertical="top" wrapText="1"/>
    </xf>
    <xf numFmtId="0" fontId="3" fillId="6" borderId="65" xfId="77" applyFont="1" applyFill="1" applyBorder="1" applyAlignment="1" applyProtection="1">
      <alignment horizontal="center" vertical="top" wrapText="1"/>
    </xf>
    <xf numFmtId="0" fontId="3" fillId="6" borderId="75" xfId="77" applyFont="1" applyFill="1" applyBorder="1" applyAlignment="1" applyProtection="1">
      <alignment horizontal="center" vertical="top" wrapText="1"/>
    </xf>
    <xf numFmtId="0" fontId="30" fillId="13" borderId="79" xfId="77" applyFont="1" applyFill="1" applyBorder="1" applyAlignment="1" applyProtection="1">
      <alignment horizontal="center" vertical="top" wrapText="1"/>
    </xf>
    <xf numFmtId="0" fontId="30" fillId="13" borderId="65" xfId="77" applyFont="1" applyFill="1" applyBorder="1" applyAlignment="1" applyProtection="1">
      <alignment horizontal="center" vertical="top" wrapText="1"/>
    </xf>
    <xf numFmtId="0" fontId="11" fillId="9" borderId="0" xfId="77" applyFont="1" applyFill="1" applyBorder="1" applyAlignment="1" applyProtection="1">
      <alignment horizontal="center" vertical="center" wrapText="1"/>
    </xf>
    <xf numFmtId="0" fontId="30" fillId="21" borderId="24" xfId="77" applyFont="1" applyFill="1" applyBorder="1" applyAlignment="1" applyProtection="1">
      <alignment horizontal="center" vertical="center" textRotation="90" wrapText="1"/>
    </xf>
    <xf numFmtId="0" fontId="30" fillId="21" borderId="26" xfId="77" applyFont="1" applyFill="1" applyBorder="1" applyAlignment="1" applyProtection="1">
      <alignment horizontal="center" vertical="center" textRotation="90" wrapText="1"/>
    </xf>
    <xf numFmtId="14" fontId="35" fillId="0" borderId="0" xfId="77" applyNumberFormat="1" applyFont="1" applyBorder="1" applyAlignment="1" applyProtection="1">
      <alignment horizontal="center" vertical="center"/>
    </xf>
    <xf numFmtId="0" fontId="37" fillId="7" borderId="0" xfId="12" applyFont="1" applyFill="1" applyAlignment="1" applyProtection="1">
      <alignment horizontal="center"/>
    </xf>
    <xf numFmtId="0" fontId="30" fillId="6" borderId="18" xfId="77" applyFont="1" applyFill="1" applyBorder="1" applyAlignment="1" applyProtection="1">
      <alignment horizontal="center" vertical="top" wrapText="1"/>
    </xf>
    <xf numFmtId="0" fontId="22" fillId="6" borderId="18" xfId="77" applyFont="1" applyFill="1" applyBorder="1" applyAlignment="1" applyProtection="1">
      <alignment horizontal="center" vertical="top"/>
    </xf>
    <xf numFmtId="0" fontId="22" fillId="6" borderId="19" xfId="77" applyFont="1" applyFill="1" applyBorder="1" applyAlignment="1" applyProtection="1">
      <alignment horizontal="center" vertical="top"/>
    </xf>
    <xf numFmtId="0" fontId="37" fillId="7" borderId="0" xfId="77" applyFont="1" applyFill="1" applyBorder="1" applyAlignment="1" applyProtection="1">
      <alignment horizontal="center"/>
    </xf>
    <xf numFmtId="0" fontId="3" fillId="6" borderId="34" xfId="77" applyFont="1" applyFill="1" applyBorder="1" applyAlignment="1" applyProtection="1">
      <alignment horizontal="center" vertical="top" wrapText="1"/>
    </xf>
    <xf numFmtId="0" fontId="3" fillId="6" borderId="83" xfId="77" applyFont="1" applyFill="1" applyBorder="1" applyAlignment="1" applyProtection="1">
      <alignment horizontal="center" vertical="top" wrapText="1"/>
    </xf>
    <xf numFmtId="14" fontId="31" fillId="0" borderId="0" xfId="77" applyNumberFormat="1" applyFont="1" applyBorder="1" applyAlignment="1" applyProtection="1">
      <alignment horizontal="center" vertical="center"/>
    </xf>
    <xf numFmtId="0" fontId="31" fillId="0" borderId="0" xfId="77" applyFont="1" applyBorder="1" applyAlignment="1" applyProtection="1">
      <alignment horizontal="left" vertical="top" wrapText="1"/>
    </xf>
    <xf numFmtId="0" fontId="30" fillId="18" borderId="34" xfId="77" applyFont="1" applyFill="1" applyBorder="1" applyAlignment="1" applyProtection="1">
      <alignment horizontal="center" vertical="top" wrapText="1"/>
    </xf>
    <xf numFmtId="0" fontId="30" fillId="18" borderId="83" xfId="77" applyFont="1" applyFill="1" applyBorder="1" applyAlignment="1" applyProtection="1">
      <alignment horizontal="center" vertical="top" wrapText="1"/>
    </xf>
    <xf numFmtId="0" fontId="31" fillId="0" borderId="32" xfId="77" applyNumberFormat="1" applyFont="1" applyBorder="1" applyAlignment="1" applyProtection="1">
      <alignment horizontal="left" vertical="top"/>
    </xf>
    <xf numFmtId="0" fontId="11" fillId="28" borderId="0" xfId="77" applyFont="1" applyFill="1" applyBorder="1" applyAlignment="1" applyProtection="1">
      <alignment horizontal="center" vertical="center" wrapText="1"/>
    </xf>
    <xf numFmtId="0" fontId="17" fillId="28" borderId="0" xfId="77" applyFont="1" applyFill="1" applyBorder="1" applyAlignment="1" applyProtection="1">
      <alignment horizontal="center" vertical="center" wrapText="1"/>
    </xf>
    <xf numFmtId="0" fontId="17" fillId="28" borderId="32" xfId="77" applyFont="1" applyFill="1" applyBorder="1" applyAlignment="1" applyProtection="1">
      <alignment horizontal="center" vertical="center" wrapText="1"/>
    </xf>
    <xf numFmtId="0" fontId="21" fillId="5" borderId="24" xfId="77" applyFont="1" applyFill="1" applyBorder="1" applyAlignment="1" applyProtection="1">
      <alignment horizontal="left" vertical="center" wrapText="1"/>
    </xf>
    <xf numFmtId="0" fontId="21" fillId="5" borderId="12" xfId="77" applyFont="1" applyFill="1" applyBorder="1" applyAlignment="1" applyProtection="1">
      <alignment horizontal="left" vertical="center" wrapText="1"/>
    </xf>
    <xf numFmtId="0" fontId="30" fillId="25" borderId="17" xfId="77" applyFont="1" applyFill="1" applyBorder="1" applyAlignment="1" applyProtection="1">
      <alignment horizontal="center" vertical="top" wrapText="1"/>
    </xf>
    <xf numFmtId="0" fontId="30" fillId="25" borderId="31" xfId="77" applyFont="1" applyFill="1" applyBorder="1" applyAlignment="1" applyProtection="1">
      <alignment horizontal="center" vertical="top" wrapText="1"/>
    </xf>
    <xf numFmtId="0" fontId="30" fillId="25" borderId="34" xfId="77" applyFont="1" applyFill="1" applyBorder="1" applyAlignment="1" applyProtection="1">
      <alignment horizontal="center" vertical="top" wrapText="1"/>
    </xf>
    <xf numFmtId="0" fontId="30" fillId="25" borderId="83" xfId="77" applyFont="1" applyFill="1" applyBorder="1" applyAlignment="1" applyProtection="1">
      <alignment horizontal="center" vertical="top" wrapText="1"/>
    </xf>
    <xf numFmtId="0" fontId="30" fillId="25" borderId="35" xfId="77" applyFont="1" applyFill="1" applyBorder="1" applyAlignment="1" applyProtection="1">
      <alignment horizontal="center" vertical="top" wrapText="1"/>
    </xf>
    <xf numFmtId="0" fontId="30" fillId="25" borderId="68" xfId="77" applyFont="1" applyFill="1" applyBorder="1" applyAlignment="1" applyProtection="1">
      <alignment horizontal="center" vertical="top" wrapText="1"/>
    </xf>
    <xf numFmtId="0" fontId="30" fillId="25" borderId="36" xfId="77" applyFont="1" applyFill="1" applyBorder="1" applyAlignment="1" applyProtection="1">
      <alignment horizontal="center" vertical="top" wrapText="1"/>
    </xf>
    <xf numFmtId="0" fontId="30" fillId="25" borderId="114" xfId="77" applyFont="1" applyFill="1" applyBorder="1" applyAlignment="1" applyProtection="1">
      <alignment horizontal="center" vertical="top" wrapText="1"/>
    </xf>
    <xf numFmtId="0" fontId="30" fillId="27" borderId="34" xfId="77" applyFont="1" applyFill="1" applyBorder="1" applyAlignment="1" applyProtection="1">
      <alignment horizontal="center" vertical="top" wrapText="1"/>
    </xf>
    <xf numFmtId="0" fontId="30" fillId="27" borderId="83" xfId="77" applyFont="1" applyFill="1" applyBorder="1" applyAlignment="1" applyProtection="1">
      <alignment horizontal="center" vertical="top" wrapText="1"/>
    </xf>
    <xf numFmtId="0" fontId="30" fillId="25" borderId="18" xfId="77" applyFont="1" applyFill="1" applyBorder="1" applyAlignment="1" applyProtection="1">
      <alignment horizontal="center" vertical="top" wrapText="1"/>
    </xf>
    <xf numFmtId="0" fontId="22" fillId="25" borderId="18" xfId="77" applyFont="1" applyFill="1" applyBorder="1" applyAlignment="1" applyProtection="1">
      <alignment horizontal="center" vertical="top"/>
    </xf>
    <xf numFmtId="0" fontId="22" fillId="25" borderId="19" xfId="77" applyFont="1" applyFill="1" applyBorder="1" applyAlignment="1" applyProtection="1">
      <alignment horizontal="center" vertical="top"/>
    </xf>
    <xf numFmtId="0" fontId="3" fillId="25" borderId="34" xfId="77" applyFont="1" applyFill="1" applyBorder="1" applyAlignment="1" applyProtection="1">
      <alignment horizontal="center" vertical="top" wrapText="1"/>
    </xf>
    <xf numFmtId="0" fontId="3" fillId="25" borderId="83" xfId="77" applyFont="1" applyFill="1" applyBorder="1" applyAlignment="1" applyProtection="1">
      <alignment horizontal="center" vertical="top" wrapText="1"/>
    </xf>
    <xf numFmtId="0" fontId="3" fillId="25" borderId="79" xfId="77" applyFont="1" applyFill="1" applyBorder="1" applyAlignment="1" applyProtection="1">
      <alignment horizontal="center" vertical="top" wrapText="1"/>
    </xf>
    <xf numFmtId="0" fontId="3" fillId="25" borderId="65" xfId="77" applyFont="1" applyFill="1" applyBorder="1" applyAlignment="1" applyProtection="1">
      <alignment horizontal="center" vertical="top" wrapText="1"/>
    </xf>
    <xf numFmtId="0" fontId="3" fillId="25" borderId="75" xfId="77" applyFont="1" applyFill="1" applyBorder="1" applyAlignment="1" applyProtection="1">
      <alignment horizontal="center" vertical="top" wrapText="1"/>
    </xf>
    <xf numFmtId="0" fontId="30" fillId="24" borderId="79" xfId="77" applyFont="1" applyFill="1" applyBorder="1" applyAlignment="1" applyProtection="1">
      <alignment horizontal="center" vertical="top" wrapText="1"/>
    </xf>
    <xf numFmtId="0" fontId="30" fillId="24" borderId="65" xfId="77" applyFont="1" applyFill="1" applyBorder="1" applyAlignment="1" applyProtection="1">
      <alignment horizontal="center" vertical="top" wrapText="1"/>
    </xf>
  </cellXfs>
  <cellStyles count="78">
    <cellStyle name="Comma" xfId="4"/>
    <cellStyle name="Comma [0]" xfId="5"/>
    <cellStyle name="Comma [0] 2" xfId="44"/>
    <cellStyle name="Comma [0] 3" xfId="27"/>
    <cellStyle name="Comma 10" xfId="65"/>
    <cellStyle name="Comma 2" xfId="43"/>
    <cellStyle name="Comma 3" xfId="47"/>
    <cellStyle name="Comma 4" xfId="54"/>
    <cellStyle name="Comma 5" xfId="58"/>
    <cellStyle name="Comma 6" xfId="59"/>
    <cellStyle name="Comma 7" xfId="61"/>
    <cellStyle name="Comma 8" xfId="26"/>
    <cellStyle name="Comma 9" xfId="64"/>
    <cellStyle name="Currency" xfId="2"/>
    <cellStyle name="Currency [0]" xfId="3"/>
    <cellStyle name="Currency [0] 2" xfId="42"/>
    <cellStyle name="Currency [0] 3" xfId="25"/>
    <cellStyle name="Currency 10" xfId="66"/>
    <cellStyle name="Currency 2" xfId="41"/>
    <cellStyle name="Currency 3" xfId="51"/>
    <cellStyle name="Currency 4" xfId="56"/>
    <cellStyle name="Currency 5" xfId="55"/>
    <cellStyle name="Currency 6" xfId="57"/>
    <cellStyle name="Currency 7" xfId="60"/>
    <cellStyle name="Currency 8" xfId="24"/>
    <cellStyle name="Currency 9" xfId="63"/>
    <cellStyle name="Dezimal 2" xfId="6"/>
    <cellStyle name="Dezimal 2 2" xfId="13"/>
    <cellStyle name="Dezimal 2 2 2" xfId="17"/>
    <cellStyle name="Dezimal 2 2 2 2" xfId="50"/>
    <cellStyle name="Dezimal 2 2 3" xfId="48"/>
    <cellStyle name="Dezimal 2 3" xfId="16"/>
    <cellStyle name="Dezimal 2 3 2" xfId="49"/>
    <cellStyle name="Dezimal 2 4" xfId="45"/>
    <cellStyle name="Dezimal_Ansuchen_1_2" xfId="71"/>
    <cellStyle name="Komma" xfId="10"/>
    <cellStyle name="Komma 2" xfId="21"/>
    <cellStyle name="Komma 2 2" xfId="38"/>
    <cellStyle name="Komma 2 2 2" xfId="74"/>
    <cellStyle name="Komma 2 3" xfId="52"/>
    <cellStyle name="Komma 2 4" xfId="35"/>
    <cellStyle name="Komma 2 5" xfId="69"/>
    <cellStyle name="Komma 3" xfId="22"/>
    <cellStyle name="Komma 3 2" xfId="53"/>
    <cellStyle name="Komma 4" xfId="46"/>
    <cellStyle name="Komma 5" xfId="28"/>
    <cellStyle name="Komma 6" xfId="67"/>
    <cellStyle name="Normal" xfId="77"/>
    <cellStyle name="Normal 2" xfId="29"/>
    <cellStyle name="Normal 3" xfId="34"/>
    <cellStyle name="Normal 4" xfId="33"/>
    <cellStyle name="Normal 4 2" xfId="75"/>
    <cellStyle name="Normal 5" xfId="68"/>
    <cellStyle name="Percent" xfId="1"/>
    <cellStyle name="Prozent" xfId="7"/>
    <cellStyle name="Prozent 2" xfId="31"/>
    <cellStyle name="Prozent 3" xfId="40"/>
    <cellStyle name="SchutzFormel" xfId="20"/>
    <cellStyle name="SchutzFormel 2" xfId="39"/>
    <cellStyle name="SchutzFormel 2 2" xfId="73"/>
    <cellStyle name="SchutzFormel 3" xfId="72"/>
    <cellStyle name="Standard" xfId="0" builtinId="0"/>
    <cellStyle name="Standard 2" xfId="8"/>
    <cellStyle name="Standard 2 2" xfId="14"/>
    <cellStyle name="Standard 2 2 2" xfId="32"/>
    <cellStyle name="Standard 3" xfId="11"/>
    <cellStyle name="Standard 3 2" xfId="30"/>
    <cellStyle name="Standard 4" xfId="12"/>
    <cellStyle name="Standard 5" xfId="15"/>
    <cellStyle name="Standard 5 2" xfId="18"/>
    <cellStyle name="Standard 6" xfId="19"/>
    <cellStyle name="Standard 6 2" xfId="37"/>
    <cellStyle name="Standard 6 2 2" xfId="70"/>
    <cellStyle name="Standard 7" xfId="23"/>
    <cellStyle name="Standard 7 2" xfId="76"/>
    <cellStyle name="Standard 8" xfId="62"/>
    <cellStyle name="Währung" xfId="9"/>
    <cellStyle name="Währung 2" xfId="36"/>
  </cellStyles>
  <dxfs count="335">
    <dxf>
      <font>
        <b/>
        <i val="0"/>
      </font>
      <fill>
        <patternFill>
          <bgColor rgb="FFFFC000"/>
        </patternFill>
      </fill>
    </dxf>
    <dxf>
      <fill>
        <patternFill>
          <bgColor rgb="FF00B0F0"/>
        </patternFill>
      </fill>
    </dxf>
    <dxf>
      <fill>
        <patternFill>
          <bgColor theme="5" tint="0.59974974822229687"/>
        </patternFill>
      </fill>
    </dxf>
    <dxf>
      <font>
        <b/>
        <i val="0"/>
      </font>
      <fill>
        <patternFill>
          <bgColor rgb="FFFFC000"/>
        </patternFill>
      </fill>
    </dxf>
    <dxf>
      <font>
        <b/>
        <i val="0"/>
      </font>
      <fill>
        <patternFill>
          <bgColor rgb="FFFFC000"/>
        </patternFill>
      </fill>
    </dxf>
    <dxf>
      <font>
        <b/>
        <i val="0"/>
      </font>
      <fill>
        <patternFill>
          <bgColor rgb="FFFFC000"/>
        </patternFill>
      </fill>
    </dxf>
    <dxf>
      <fill>
        <patternFill>
          <bgColor theme="2"/>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FFC000"/>
        </patternFill>
      </fill>
    </dxf>
    <dxf>
      <font>
        <color auto="1"/>
      </font>
      <fill>
        <patternFill>
          <bgColor rgb="FFFFFF00"/>
        </patternFill>
      </fill>
    </dxf>
    <dxf>
      <fill>
        <patternFill>
          <bgColor rgb="FFFF0000"/>
        </patternFill>
      </fill>
    </dxf>
    <dxf>
      <fill>
        <patternFill>
          <bgColor theme="9" tint="0.79985961485641044"/>
        </patternFill>
      </fill>
    </dxf>
    <dxf>
      <fill>
        <patternFill>
          <bgColor rgb="FFFFC000"/>
        </patternFill>
      </fill>
    </dxf>
    <dxf>
      <font>
        <b val="0"/>
        <i val="0"/>
      </font>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theme="2" tint="-9.9063081759086888E-2"/>
        </patternFill>
      </fill>
    </dxf>
    <dxf>
      <fill>
        <patternFill>
          <bgColor theme="5" tint="0.59974974822229687"/>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ont>
        <color auto="1"/>
      </font>
      <fill>
        <patternFill>
          <bgColor rgb="FFFFFF00"/>
        </patternFill>
      </fill>
    </dxf>
    <dxf>
      <font>
        <b/>
        <i val="0"/>
      </font>
      <fill>
        <patternFill>
          <bgColor rgb="FFFFC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rgb="FFFF0000"/>
        </patternFill>
      </fill>
    </dxf>
    <dxf>
      <fill>
        <patternFill>
          <bgColor theme="5" tint="0.59974974822229687"/>
        </patternFill>
      </fill>
    </dxf>
    <dxf>
      <font>
        <b/>
        <i val="0"/>
      </font>
      <fill>
        <patternFill>
          <bgColor rgb="FFFFC000"/>
        </patternFill>
      </fill>
    </dxf>
    <dxf>
      <font>
        <b/>
        <i val="0"/>
      </font>
      <fill>
        <patternFill>
          <bgColor rgb="FFFFC000"/>
        </patternFill>
      </fill>
    </dxf>
    <dxf>
      <font>
        <b/>
        <i val="0"/>
      </font>
      <fill>
        <patternFill>
          <bgColor rgb="FFFFC000"/>
        </patternFill>
      </fill>
    </dxf>
    <dxf>
      <font>
        <b/>
        <i val="0"/>
      </font>
      <fill>
        <patternFill>
          <bgColor rgb="FFFFC000"/>
        </patternFill>
      </fill>
    </dxf>
    <dxf>
      <fill>
        <patternFill>
          <bgColor theme="2"/>
        </patternFill>
      </fill>
    </dxf>
    <dxf>
      <fill>
        <patternFill>
          <bgColor rgb="FFFFC000"/>
        </patternFill>
      </fill>
    </dxf>
    <dxf>
      <fill>
        <patternFill>
          <bgColor rgb="FFFF00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C000"/>
        </patternFill>
      </fill>
    </dxf>
    <dxf>
      <font>
        <color auto="1"/>
      </font>
      <fill>
        <patternFill>
          <bgColor rgb="FFFFFF00"/>
        </patternFill>
      </fill>
    </dxf>
    <dxf>
      <fill>
        <patternFill>
          <bgColor rgb="FFFF0000"/>
        </patternFill>
      </fill>
    </dxf>
    <dxf>
      <fill>
        <patternFill>
          <bgColor theme="9" tint="0.79985961485641044"/>
        </patternFill>
      </fill>
    </dxf>
    <dxf>
      <fill>
        <patternFill>
          <bgColor rgb="FFFFC000"/>
        </patternFill>
      </fill>
    </dxf>
    <dxf>
      <font>
        <b val="0"/>
        <i val="0"/>
      </font>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theme="2" tint="-9.9276711325418862E-2"/>
        </patternFill>
      </fill>
    </dxf>
    <dxf>
      <fill>
        <patternFill>
          <bgColor theme="5" tint="0.59974974822229687"/>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ont>
        <color auto="1"/>
      </font>
      <fill>
        <patternFill>
          <bgColor rgb="FFFFFF00"/>
        </patternFill>
      </fill>
    </dxf>
    <dxf>
      <font>
        <b/>
        <i val="0"/>
      </font>
      <fill>
        <patternFill>
          <bgColor rgb="FFFFC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theme="9" tint="0.79985961485641044"/>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00B0F0"/>
        </patternFill>
      </fill>
    </dxf>
    <dxf>
      <font>
        <b/>
        <i val="0"/>
      </font>
      <fill>
        <patternFill>
          <bgColor rgb="FF00B0F0"/>
        </patternFill>
      </fill>
    </dxf>
    <dxf>
      <fill>
        <patternFill>
          <bgColor rgb="FF00B0F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theme="9" tint="0.79985961485641044"/>
        </patternFill>
      </fill>
    </dxf>
    <dxf>
      <font>
        <b/>
        <i val="0"/>
      </font>
      <fill>
        <patternFill>
          <bgColor rgb="FFFFC000"/>
        </patternFill>
      </fill>
    </dxf>
    <dxf>
      <fill>
        <patternFill>
          <bgColor rgb="FFFF0000"/>
        </patternFill>
      </fill>
    </dxf>
    <dxf>
      <fill>
        <patternFill>
          <bgColor rgb="FFFF0000"/>
        </patternFill>
      </fill>
    </dxf>
    <dxf>
      <fill>
        <patternFill>
          <bgColor theme="9" tint="0.79985961485641044"/>
        </patternFill>
      </fill>
    </dxf>
    <dxf>
      <fill>
        <patternFill>
          <bgColor rgb="FFFFC000"/>
        </patternFill>
      </fill>
    </dxf>
    <dxf>
      <fill>
        <patternFill>
          <bgColor rgb="FFFF0000"/>
        </patternFill>
      </fill>
    </dxf>
    <dxf>
      <fill>
        <patternFill>
          <bgColor rgb="FFFF0000"/>
        </patternFill>
      </fill>
    </dxf>
    <dxf>
      <fill>
        <patternFill>
          <bgColor rgb="FF00B0F0"/>
        </patternFill>
      </fill>
    </dxf>
    <dxf>
      <fill>
        <patternFill>
          <bgColor rgb="FFFFC000"/>
        </patternFill>
      </fill>
    </dxf>
    <dxf>
      <fill>
        <patternFill>
          <bgColor rgb="FFFF0000"/>
        </patternFill>
      </fill>
    </dxf>
    <dxf>
      <font>
        <b/>
        <i val="0"/>
      </font>
      <fill>
        <patternFill>
          <bgColor rgb="FF00B0F0"/>
        </patternFill>
      </fill>
    </dxf>
    <dxf>
      <fill>
        <patternFill>
          <bgColor rgb="FF00B0F0"/>
        </patternFill>
      </fill>
    </dxf>
    <dxf>
      <fill>
        <patternFill>
          <bgColor rgb="FF92D05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79985961485641044"/>
        </patternFill>
      </fill>
    </dxf>
    <dxf>
      <fill>
        <patternFill>
          <bgColor theme="9" tint="0.79985961485641044"/>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79985961485641044"/>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theme="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F0"/>
        </patternFill>
      </fill>
    </dxf>
    <dxf>
      <fill>
        <patternFill>
          <bgColor theme="9" tint="0.79985961485641044"/>
        </patternFill>
      </fill>
    </dxf>
    <dxf>
      <fill>
        <patternFill>
          <bgColor theme="8" tint="0.79985961485641044"/>
        </patternFill>
      </fill>
    </dxf>
    <dxf>
      <font>
        <color theme="0"/>
      </font>
      <fill>
        <patternFill patternType="none"/>
      </fill>
    </dxf>
    <dxf>
      <fill>
        <patternFill>
          <bgColor rgb="FFFF0000"/>
        </patternFill>
      </fill>
    </dxf>
    <dxf>
      <font>
        <color theme="0"/>
      </font>
      <fill>
        <patternFill patternType="none"/>
      </fill>
    </dxf>
    <dxf>
      <fill>
        <patternFill>
          <bgColor rgb="FFFF0000"/>
        </patternFill>
      </fill>
    </dxf>
    <dxf>
      <fill>
        <patternFill>
          <bgColor theme="9" tint="0.79985961485641044"/>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00B050"/>
        </patternFill>
      </fill>
    </dxf>
    <dxf>
      <fill>
        <patternFill patternType="none"/>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00B0F0"/>
        </patternFill>
      </fill>
    </dxf>
    <dxf>
      <fill>
        <patternFill>
          <bgColor rgb="FF00B0F0"/>
        </patternFill>
      </fill>
    </dxf>
    <dxf>
      <fill>
        <patternFill>
          <bgColor rgb="FFFFC000"/>
        </patternFill>
      </fill>
    </dxf>
    <dxf>
      <fill>
        <patternFill>
          <bgColor rgb="FFFFC000"/>
        </patternFill>
      </fill>
    </dxf>
    <dxf>
      <fill>
        <patternFill>
          <bgColor theme="3" tint="0.79985961485641044"/>
        </patternFill>
      </fill>
    </dxf>
    <dxf>
      <fill>
        <patternFill>
          <bgColor rgb="FFFFC000"/>
        </patternFill>
      </fill>
    </dxf>
    <dxf>
      <fill>
        <patternFill>
          <bgColor rgb="FFFFC000"/>
        </patternFill>
      </fill>
    </dxf>
    <dxf>
      <fill>
        <patternFill>
          <bgColor theme="6" tint="0.59974974822229687"/>
        </patternFill>
      </fill>
    </dxf>
    <dxf>
      <fill>
        <patternFill>
          <bgColor rgb="FF00B0F0"/>
        </patternFill>
      </fill>
    </dxf>
    <dxf>
      <fill>
        <patternFill>
          <bgColor theme="3" tint="0.79985961485641044"/>
        </patternFill>
      </fill>
    </dxf>
    <dxf>
      <fill>
        <patternFill>
          <bgColor theme="3" tint="0.79985961485641044"/>
        </patternFill>
      </fill>
    </dxf>
    <dxf>
      <font>
        <b/>
        <i val="0"/>
      </font>
      <fill>
        <patternFill>
          <bgColor rgb="FFFFC000"/>
        </patternFill>
      </fill>
    </dxf>
    <dxf>
      <border>
        <left/>
      </border>
    </dxf>
    <dxf>
      <fill>
        <patternFill>
          <bgColor theme="0" tint="-0.14947965941343425"/>
        </patternFill>
      </fill>
    </dxf>
    <dxf>
      <font>
        <b/>
        <i val="0"/>
      </font>
      <fill>
        <patternFill>
          <bgColor theme="3" tint="0.79985961485641044"/>
        </patternFill>
      </fill>
    </dxf>
    <dxf>
      <fill>
        <patternFill>
          <bgColor rgb="FF92D050"/>
        </patternFill>
      </fill>
    </dxf>
    <dxf>
      <fill>
        <patternFill>
          <bgColor theme="0" tint="-4.9501022370067448E-2"/>
        </patternFill>
      </fill>
      <border>
        <left/>
      </border>
    </dxf>
    <dxf>
      <font>
        <b/>
        <i/>
      </font>
      <fill>
        <patternFill>
          <bgColor theme="9" tint="0.79985961485641044"/>
        </patternFill>
      </fill>
    </dxf>
    <dxf>
      <fill>
        <patternFill>
          <bgColor theme="2"/>
        </patternFill>
      </fill>
    </dxf>
    <dxf>
      <font>
        <b/>
        <i val="0"/>
      </font>
      <fill>
        <patternFill>
          <bgColor rgb="FF92D050"/>
        </patternFill>
      </fill>
    </dxf>
    <dxf>
      <fill>
        <patternFill>
          <bgColor rgb="FF00B0F0"/>
        </patternFill>
      </fill>
    </dxf>
    <dxf>
      <fill>
        <patternFill>
          <bgColor rgb="FFFF0000"/>
        </patternFill>
      </fill>
    </dxf>
    <dxf>
      <fill>
        <patternFill>
          <bgColor rgb="FFFF0000"/>
        </patternFill>
      </fill>
    </dxf>
    <dxf>
      <fill>
        <patternFill>
          <bgColor rgb="FFFFC000"/>
        </patternFill>
      </fill>
    </dxf>
    <dxf>
      <fill>
        <patternFill>
          <bgColor theme="9" tint="0.79985961485641044"/>
        </patternFill>
      </fill>
    </dxf>
    <dxf>
      <fill>
        <patternFill>
          <bgColor rgb="FFFF0000"/>
        </patternFill>
      </fill>
    </dxf>
    <dxf>
      <fill>
        <patternFill>
          <bgColor theme="2"/>
        </patternFill>
      </fill>
    </dxf>
    <dxf>
      <fill>
        <patternFill>
          <bgColor theme="2"/>
        </patternFill>
      </fill>
    </dxf>
    <dxf>
      <fill>
        <patternFill>
          <bgColor theme="2"/>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theme="2"/>
        </patternFill>
      </fill>
    </dxf>
    <dxf>
      <fill>
        <patternFill>
          <bgColor theme="2"/>
        </patternFill>
      </fill>
    </dxf>
    <dxf>
      <fill>
        <patternFill>
          <bgColor rgb="FF00B0F0"/>
        </patternFill>
      </fill>
    </dxf>
    <dxf>
      <fill>
        <patternFill>
          <bgColor rgb="FFFFC000"/>
        </patternFill>
      </fill>
    </dxf>
    <dxf>
      <fill>
        <patternFill>
          <bgColor theme="2"/>
        </patternFill>
      </fill>
    </dxf>
    <dxf>
      <fill>
        <patternFill>
          <bgColor rgb="FF00B0F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00B0F0"/>
        </patternFill>
      </fill>
    </dxf>
    <dxf>
      <fill>
        <patternFill patternType="none"/>
      </fill>
    </dxf>
    <dxf>
      <fill>
        <patternFill>
          <bgColor rgb="FFFFC000"/>
        </patternFill>
      </fill>
    </dxf>
    <dxf>
      <fill>
        <patternFill>
          <bgColor theme="9" tint="0.79985961485641044"/>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theme="5" tint="0.59974974822229687"/>
        </patternFill>
      </fill>
    </dxf>
    <dxf>
      <fill>
        <patternFill>
          <bgColor rgb="FF00B0F0"/>
        </patternFill>
      </fill>
    </dxf>
    <dxf>
      <fill>
        <patternFill>
          <bgColor rgb="FFFFC000"/>
        </patternFill>
      </fill>
    </dxf>
    <dxf>
      <fill>
        <patternFill>
          <bgColor rgb="FFFFC000"/>
        </patternFill>
      </fill>
    </dxf>
    <dxf>
      <fill>
        <patternFill>
          <bgColor rgb="FFFF0000"/>
        </patternFill>
      </fill>
    </dxf>
    <dxf>
      <fill>
        <patternFill>
          <bgColor rgb="FF00B0F0"/>
        </patternFill>
      </fill>
    </dxf>
    <dxf>
      <fill>
        <patternFill>
          <bgColor rgb="FF00B0F0"/>
        </patternFill>
      </fill>
    </dxf>
    <dxf>
      <font>
        <b/>
        <i val="0"/>
      </font>
      <fill>
        <patternFill>
          <bgColor rgb="FFFFC000"/>
        </patternFill>
      </fill>
    </dxf>
    <dxf>
      <fill>
        <patternFill>
          <bgColor rgb="FF00B0F0"/>
        </patternFill>
      </fill>
    </dxf>
    <dxf>
      <fill>
        <patternFill>
          <bgColor rgb="FFFFC000"/>
        </patternFill>
      </fill>
    </dxf>
    <dxf>
      <fill>
        <patternFill>
          <bgColor rgb="FFFF0000"/>
        </patternFill>
      </fill>
    </dxf>
    <dxf>
      <fill>
        <patternFill>
          <bgColor rgb="FF00B0F0"/>
        </patternFill>
      </fill>
    </dxf>
    <dxf>
      <fill>
        <patternFill>
          <bgColor rgb="FF00B0F0"/>
        </patternFill>
      </fill>
    </dxf>
    <dxf>
      <fill>
        <patternFill>
          <bgColor rgb="FF00B0F0"/>
        </patternFill>
      </fill>
    </dxf>
    <dxf>
      <fill>
        <patternFill>
          <bgColor rgb="FFFF0000"/>
        </patternFill>
      </fill>
    </dxf>
    <dxf>
      <font>
        <b/>
        <i val="0"/>
      </font>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C000"/>
        </patternFill>
      </fill>
    </dxf>
    <dxf>
      <fill>
        <patternFill>
          <bgColor rgb="FFFFC000"/>
        </patternFill>
      </fill>
    </dxf>
    <dxf>
      <fill>
        <patternFill>
          <bgColor theme="9" tint="0.79985961485641044"/>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ont>
        <color auto="1"/>
      </font>
      <fill>
        <patternFill>
          <bgColor rgb="FFFFFF00"/>
        </patternFill>
      </fill>
    </dxf>
    <dxf>
      <fill>
        <patternFill>
          <bgColor rgb="FFFF0000"/>
        </patternFill>
      </fill>
    </dxf>
    <dxf>
      <fill>
        <patternFill>
          <bgColor theme="9" tint="0.79985961485641044"/>
        </patternFill>
      </fill>
    </dxf>
    <dxf>
      <fill>
        <patternFill>
          <bgColor rgb="FFFFC000"/>
        </patternFill>
      </fill>
    </dxf>
    <dxf>
      <fill>
        <patternFill>
          <bgColor rgb="FFFFC000"/>
        </patternFill>
      </fill>
    </dxf>
    <dxf>
      <fill>
        <patternFill>
          <bgColor theme="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theme="0"/>
      </font>
      <fill>
        <patternFill patternType="none"/>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patternType="none"/>
      </fill>
      <border>
        <top/>
        <bottom style="thin">
          <color auto="1"/>
        </bottom>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ont>
        <color auto="1"/>
      </font>
      <fill>
        <patternFill patternType="none"/>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R16" lockText="1" noThreeD="1"/>
</file>

<file path=xl/ctrlProps/ctrlProp4.xml><?xml version="1.0" encoding="utf-8"?>
<formControlPr xmlns="http://schemas.microsoft.com/office/spreadsheetml/2009/9/main" objectType="CheckBox" checked="Checked" fmlaLink="Z8" lockText="1" noThreeD="1"/>
</file>

<file path=xl/ctrlProps/ctrlProp5.xml><?xml version="1.0" encoding="utf-8"?>
<formControlPr xmlns="http://schemas.microsoft.com/office/spreadsheetml/2009/9/main" objectType="CheckBox" fmlaLink="T6" lockText="1" noThreeD="1"/>
</file>

<file path=xl/ctrlProps/ctrlProp6.xml><?xml version="1.0" encoding="utf-8"?>
<formControlPr xmlns="http://schemas.microsoft.com/office/spreadsheetml/2009/9/main" objectType="CheckBox" fmlaLink="S6"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145679</xdr:colOff>
      <xdr:row>0</xdr:row>
      <xdr:rowOff>142875</xdr:rowOff>
    </xdr:from>
    <xdr:to>
      <xdr:col>3</xdr:col>
      <xdr:colOff>578093</xdr:colOff>
      <xdr:row>3</xdr:row>
      <xdr:rowOff>291375</xdr:rowOff>
    </xdr:to>
    <xdr:pic>
      <xdr:nvPicPr>
        <xdr:cNvPr id="5" name="Grafik 4" descr="EFRE2014-4c-Logo2000x500px.jpg"/>
        <xdr:cNvPicPr>
          <a:picLocks noChangeAspect="1"/>
        </xdr:cNvPicPr>
      </xdr:nvPicPr>
      <xdr:blipFill>
        <a:blip xmlns:r="http://schemas.openxmlformats.org/officeDocument/2006/relationships" r:embed="rId1"/>
        <a:stretch>
          <a:fillRect/>
        </a:stretch>
      </xdr:blipFill>
      <xdr:spPr>
        <a:xfrm>
          <a:off x="142875" y="142875"/>
          <a:ext cx="2886075" cy="723900"/>
        </a:xfrm>
        <a:prstGeom prst="rect">
          <a:avLst/>
        </a:prstGeom>
      </xdr:spPr>
    </xdr:pic>
    <xdr:clientData/>
  </xdr:twoCellAnchor>
  <xdr:twoCellAnchor editAs="oneCell">
    <xdr:from>
      <xdr:col>18</xdr:col>
      <xdr:colOff>728014</xdr:colOff>
      <xdr:row>0</xdr:row>
      <xdr:rowOff>143712</xdr:rowOff>
    </xdr:from>
    <xdr:to>
      <xdr:col>20</xdr:col>
      <xdr:colOff>1074679</xdr:colOff>
      <xdr:row>3</xdr:row>
      <xdr:rowOff>292212</xdr:rowOff>
    </xdr:to>
    <xdr:pic>
      <xdr:nvPicPr>
        <xdr:cNvPr id="6" name="Grafik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3554075" y="142875"/>
          <a:ext cx="1952625" cy="723900"/>
        </a:xfrm>
        <a:prstGeom prst="rect">
          <a:avLst/>
        </a:prstGeom>
        <a:noFill/>
        <a:ln w="9525">
          <a:noFill/>
          <a:miter lim="800000"/>
        </a:ln>
      </xdr:spPr>
    </xdr:pic>
    <xdr:clientData/>
  </xdr:twoCellAnchor>
  <mc:AlternateContent xmlns:mc="http://schemas.openxmlformats.org/markup-compatibility/2006">
    <mc:Choice xmlns:a14="http://schemas.microsoft.com/office/drawing/2010/main" Requires="a14">
      <xdr:twoCellAnchor editAs="oneCell">
        <xdr:from>
          <xdr:col>20</xdr:col>
          <xdr:colOff>495300</xdr:colOff>
          <xdr:row>31</xdr:row>
          <xdr:rowOff>152400</xdr:rowOff>
        </xdr:from>
        <xdr:to>
          <xdr:col>20</xdr:col>
          <xdr:colOff>895350</xdr:colOff>
          <xdr:row>33</xdr:row>
          <xdr:rowOff>47625</xdr:rowOff>
        </xdr:to>
        <xdr:sp macro="" textlink="">
          <xdr:nvSpPr>
            <xdr:cNvPr id="77825" name="Check Box 1" hidden="1">
              <a:extLst>
                <a:ext uri="{63B3BB69-23CF-44E3-9099-C40C66FF867C}">
                  <a14:compatExt spid="_x0000_s77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de-D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495300</xdr:colOff>
          <xdr:row>42</xdr:row>
          <xdr:rowOff>38100</xdr:rowOff>
        </xdr:from>
        <xdr:to>
          <xdr:col>20</xdr:col>
          <xdr:colOff>895350</xdr:colOff>
          <xdr:row>43</xdr:row>
          <xdr:rowOff>133350</xdr:rowOff>
        </xdr:to>
        <xdr:sp macro="" textlink="">
          <xdr:nvSpPr>
            <xdr:cNvPr id="77830" name="Check Box 6" hidden="1">
              <a:extLst>
                <a:ext uri="{63B3BB69-23CF-44E3-9099-C40C66FF867C}">
                  <a14:compatExt spid="_x0000_s77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de-DE"/>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11</xdr:col>
      <xdr:colOff>732738</xdr:colOff>
      <xdr:row>0</xdr:row>
      <xdr:rowOff>85724</xdr:rowOff>
    </xdr:from>
    <xdr:to>
      <xdr:col>12</xdr:col>
      <xdr:colOff>1107597</xdr:colOff>
      <xdr:row>3</xdr:row>
      <xdr:rowOff>130424</xdr:rowOff>
    </xdr:to>
    <xdr:pic>
      <xdr:nvPicPr>
        <xdr:cNvPr id="4" name="Grafik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296900" y="85725"/>
          <a:ext cx="1466850" cy="542925"/>
        </a:xfrm>
        <a:prstGeom prst="rect">
          <a:avLst/>
        </a:prstGeom>
        <a:noFill/>
        <a:ln w="9525">
          <a:noFill/>
          <a:miter lim="800000"/>
        </a:ln>
      </xdr:spPr>
    </xdr:pic>
    <xdr:clientData/>
  </xdr:twoCellAnchor>
  <xdr:twoCellAnchor editAs="oneCell">
    <xdr:from>
      <xdr:col>0</xdr:col>
      <xdr:colOff>76199</xdr:colOff>
      <xdr:row>0</xdr:row>
      <xdr:rowOff>76200</xdr:rowOff>
    </xdr:from>
    <xdr:to>
      <xdr:col>2</xdr:col>
      <xdr:colOff>659720</xdr:colOff>
      <xdr:row>3</xdr:row>
      <xdr:rowOff>120900</xdr:rowOff>
    </xdr:to>
    <xdr:pic>
      <xdr:nvPicPr>
        <xdr:cNvPr id="5" name="Grafik 4" descr="EFRE2014-4c-Logo2000x500px.jpg"/>
        <xdr:cNvPicPr>
          <a:picLocks noChangeAspect="1"/>
        </xdr:cNvPicPr>
      </xdr:nvPicPr>
      <xdr:blipFill>
        <a:blip xmlns:r="http://schemas.openxmlformats.org/officeDocument/2006/relationships" r:embed="rId2"/>
        <a:stretch>
          <a:fillRect/>
        </a:stretch>
      </xdr:blipFill>
      <xdr:spPr>
        <a:xfrm>
          <a:off x="76200" y="76200"/>
          <a:ext cx="2152650" cy="5429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17</xdr:col>
          <xdr:colOff>114300</xdr:colOff>
          <xdr:row>15</xdr:row>
          <xdr:rowOff>95250</xdr:rowOff>
        </xdr:from>
        <xdr:to>
          <xdr:col>27</xdr:col>
          <xdr:colOff>619125</xdr:colOff>
          <xdr:row>16</xdr:row>
          <xdr:rowOff>9525</xdr:rowOff>
        </xdr:to>
        <xdr:sp macro="" textlink="">
          <xdr:nvSpPr>
            <xdr:cNvPr id="192516" name="Check Box 4" hidden="1">
              <a:extLst>
                <a:ext uri="{63B3BB69-23CF-44E3-9099-C40C66FF867C}">
                  <a14:compatExt spid="_x0000_s192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GKZ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15</xdr:row>
          <xdr:rowOff>85725</xdr:rowOff>
        </xdr:from>
        <xdr:to>
          <xdr:col>10</xdr:col>
          <xdr:colOff>466725</xdr:colOff>
          <xdr:row>16</xdr:row>
          <xdr:rowOff>0</xdr:rowOff>
        </xdr:to>
        <xdr:sp macro="" textlink="">
          <xdr:nvSpPr>
            <xdr:cNvPr id="192762" name="Kontrollkästchen" hidden="1">
              <a:extLst>
                <a:ext uri="{63B3BB69-23CF-44E3-9099-C40C66FF867C}">
                  <a14:compatExt spid="_x0000_s192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123825</xdr:rowOff>
    </xdr:from>
    <xdr:ext cx="2143125" cy="542925"/>
    <xdr:pic>
      <xdr:nvPicPr>
        <xdr:cNvPr id="2" name="Grafik 1" descr="EFRE2014-4c-Logo2000x500px.jpg"/>
        <xdr:cNvPicPr>
          <a:picLocks noChangeAspect="1"/>
        </xdr:cNvPicPr>
      </xdr:nvPicPr>
      <xdr:blipFill>
        <a:blip xmlns:r="http://schemas.openxmlformats.org/officeDocument/2006/relationships" r:embed="rId1"/>
        <a:stretch>
          <a:fillRect/>
        </a:stretch>
      </xdr:blipFill>
      <xdr:spPr>
        <a:xfrm>
          <a:off x="95250" y="123825"/>
          <a:ext cx="2143125" cy="542925"/>
        </a:xfrm>
        <a:prstGeom prst="rect">
          <a:avLst/>
        </a:prstGeom>
      </xdr:spPr>
    </xdr:pic>
    <xdr:clientData/>
  </xdr:oneCellAnchor>
  <xdr:oneCellAnchor>
    <xdr:from>
      <xdr:col>11</xdr:col>
      <xdr:colOff>2228850</xdr:colOff>
      <xdr:row>0</xdr:row>
      <xdr:rowOff>123825</xdr:rowOff>
    </xdr:from>
    <xdr:ext cx="1466850" cy="542925"/>
    <xdr:pic>
      <xdr:nvPicPr>
        <xdr:cNvPr id="3" name="Grafi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0096500" y="123825"/>
          <a:ext cx="1466850" cy="542925"/>
        </a:xfrm>
        <a:prstGeom prst="rect">
          <a:avLst/>
        </a:prstGeom>
        <a:noFill/>
        <a:ln w="9525">
          <a:noFill/>
          <a:miter lim="800000"/>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95250</xdr:colOff>
      <xdr:row>0</xdr:row>
      <xdr:rowOff>95250</xdr:rowOff>
    </xdr:from>
    <xdr:ext cx="2124075" cy="571500"/>
    <xdr:pic>
      <xdr:nvPicPr>
        <xdr:cNvPr id="2" name="Grafik 1" descr="EFRE2014-4c-Logo2000x500px.jpg"/>
        <xdr:cNvPicPr>
          <a:picLocks noChangeAspect="1"/>
        </xdr:cNvPicPr>
      </xdr:nvPicPr>
      <xdr:blipFill>
        <a:blip xmlns:r="http://schemas.openxmlformats.org/officeDocument/2006/relationships" r:embed="rId1"/>
        <a:stretch>
          <a:fillRect/>
        </a:stretch>
      </xdr:blipFill>
      <xdr:spPr>
        <a:xfrm>
          <a:off x="95250" y="95250"/>
          <a:ext cx="2124075" cy="571500"/>
        </a:xfrm>
        <a:prstGeom prst="rect">
          <a:avLst/>
        </a:prstGeom>
      </xdr:spPr>
    </xdr:pic>
    <xdr:clientData/>
  </xdr:oneCellAnchor>
  <xdr:oneCellAnchor>
    <xdr:from>
      <xdr:col>8</xdr:col>
      <xdr:colOff>723900</xdr:colOff>
      <xdr:row>0</xdr:row>
      <xdr:rowOff>104775</xdr:rowOff>
    </xdr:from>
    <xdr:ext cx="1571625" cy="571500"/>
    <xdr:pic>
      <xdr:nvPicPr>
        <xdr:cNvPr id="3" name="Grafi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9582150" y="104775"/>
          <a:ext cx="1571625" cy="571500"/>
        </a:xfrm>
        <a:prstGeom prst="rect">
          <a:avLst/>
        </a:prstGeom>
        <a:noFill/>
        <a:ln w="9525">
          <a:noFill/>
          <a:miter lim="800000"/>
        </a:ln>
      </xdr:spPr>
    </xdr:pic>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209550</xdr:colOff>
          <xdr:row>15</xdr:row>
          <xdr:rowOff>95250</xdr:rowOff>
        </xdr:from>
        <xdr:to>
          <xdr:col>8</xdr:col>
          <xdr:colOff>628650</xdr:colOff>
          <xdr:row>16</xdr:row>
          <xdr:rowOff>38100</xdr:rowOff>
        </xdr:to>
        <xdr:sp macro="" textlink="">
          <xdr:nvSpPr>
            <xdr:cNvPr id="232449" name="Check Box 1" hidden="1">
              <a:extLst>
                <a:ext uri="{63B3BB69-23CF-44E3-9099-C40C66FF867C}">
                  <a14:compatExt spid="_x0000_s232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Ja</a:t>
              </a:r>
            </a:p>
          </xdr:txBody>
        </xdr:sp>
        <xdr:clientData/>
      </xdr:twoCellAnchor>
    </mc:Choice>
    <mc:Fallback/>
  </mc:AlternateContent>
  <xdr:oneCellAnchor>
    <xdr:from>
      <xdr:col>0</xdr:col>
      <xdr:colOff>85725</xdr:colOff>
      <xdr:row>0</xdr:row>
      <xdr:rowOff>95250</xdr:rowOff>
    </xdr:from>
    <xdr:ext cx="2209800" cy="571500"/>
    <xdr:pic>
      <xdr:nvPicPr>
        <xdr:cNvPr id="552" name="Grafik 551" descr="EFRE2014-4c-Logo2000x500px.jpg"/>
        <xdr:cNvPicPr>
          <a:picLocks noChangeAspect="1"/>
        </xdr:cNvPicPr>
      </xdr:nvPicPr>
      <xdr:blipFill>
        <a:blip xmlns:r="http://schemas.openxmlformats.org/officeDocument/2006/relationships" r:embed="rId1"/>
        <a:stretch>
          <a:fillRect/>
        </a:stretch>
      </xdr:blipFill>
      <xdr:spPr>
        <a:xfrm>
          <a:off x="85725" y="95250"/>
          <a:ext cx="2209800" cy="571500"/>
        </a:xfrm>
        <a:prstGeom prst="rect">
          <a:avLst/>
        </a:prstGeom>
      </xdr:spPr>
    </xdr:pic>
    <xdr:clientData/>
  </xdr:oneCellAnchor>
  <xdr:oneCellAnchor>
    <xdr:from>
      <xdr:col>8</xdr:col>
      <xdr:colOff>276225</xdr:colOff>
      <xdr:row>0</xdr:row>
      <xdr:rowOff>104775</xdr:rowOff>
    </xdr:from>
    <xdr:ext cx="1571625" cy="571500"/>
    <xdr:pic>
      <xdr:nvPicPr>
        <xdr:cNvPr id="553" name="Grafik 55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9705975" y="104775"/>
          <a:ext cx="1571625" cy="571500"/>
        </a:xfrm>
        <a:prstGeom prst="rect">
          <a:avLst/>
        </a:prstGeom>
        <a:noFill/>
        <a:ln w="9525">
          <a:noFill/>
          <a:miter lim="800000"/>
        </a:ln>
      </xdr:spPr>
    </xdr:pic>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209550</xdr:colOff>
          <xdr:row>15</xdr:row>
          <xdr:rowOff>95250</xdr:rowOff>
        </xdr:from>
        <xdr:to>
          <xdr:col>8</xdr:col>
          <xdr:colOff>628650</xdr:colOff>
          <xdr:row>16</xdr:row>
          <xdr:rowOff>38100</xdr:rowOff>
        </xdr:to>
        <xdr:sp macro="" textlink="">
          <xdr:nvSpPr>
            <xdr:cNvPr id="241665" name="Check Box 1" hidden="1">
              <a:extLst>
                <a:ext uri="{63B3BB69-23CF-44E3-9099-C40C66FF867C}">
                  <a14:compatExt spid="_x0000_s241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Ja</a:t>
              </a:r>
            </a:p>
          </xdr:txBody>
        </xdr:sp>
        <xdr:clientData/>
      </xdr:twoCellAnchor>
    </mc:Choice>
    <mc:Fallback/>
  </mc:AlternateContent>
  <xdr:oneCellAnchor>
    <xdr:from>
      <xdr:col>0</xdr:col>
      <xdr:colOff>85725</xdr:colOff>
      <xdr:row>0</xdr:row>
      <xdr:rowOff>95250</xdr:rowOff>
    </xdr:from>
    <xdr:ext cx="2209800" cy="571500"/>
    <xdr:pic>
      <xdr:nvPicPr>
        <xdr:cNvPr id="3" name="Grafik 2" descr="EFRE2014-4c-Logo2000x500px.jpg"/>
        <xdr:cNvPicPr>
          <a:picLocks noChangeAspect="1"/>
        </xdr:cNvPicPr>
      </xdr:nvPicPr>
      <xdr:blipFill>
        <a:blip xmlns:r="http://schemas.openxmlformats.org/officeDocument/2006/relationships" r:embed="rId1"/>
        <a:stretch>
          <a:fillRect/>
        </a:stretch>
      </xdr:blipFill>
      <xdr:spPr>
        <a:xfrm>
          <a:off x="85725" y="95250"/>
          <a:ext cx="2209800" cy="571500"/>
        </a:xfrm>
        <a:prstGeom prst="rect">
          <a:avLst/>
        </a:prstGeom>
      </xdr:spPr>
    </xdr:pic>
    <xdr:clientData/>
  </xdr:oneCellAnchor>
  <xdr:oneCellAnchor>
    <xdr:from>
      <xdr:col>8</xdr:col>
      <xdr:colOff>276225</xdr:colOff>
      <xdr:row>0</xdr:row>
      <xdr:rowOff>104775</xdr:rowOff>
    </xdr:from>
    <xdr:ext cx="1571625" cy="571500"/>
    <xdr:pic>
      <xdr:nvPicPr>
        <xdr:cNvPr id="4" name="Grafik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9705975" y="104775"/>
          <a:ext cx="1571625" cy="571500"/>
        </a:xfrm>
        <a:prstGeom prst="rect">
          <a:avLst/>
        </a:prstGeom>
        <a:noFill/>
        <a:ln w="9525">
          <a:noFill/>
          <a:miter lim="800000"/>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76199</xdr:colOff>
      <xdr:row>0</xdr:row>
      <xdr:rowOff>76201</xdr:rowOff>
    </xdr:from>
    <xdr:to>
      <xdr:col>2</xdr:col>
      <xdr:colOff>659720</xdr:colOff>
      <xdr:row>3</xdr:row>
      <xdr:rowOff>120901</xdr:rowOff>
    </xdr:to>
    <xdr:pic>
      <xdr:nvPicPr>
        <xdr:cNvPr id="4" name="Grafik 3" descr="EFRE2014-4c-Logo2000x500px.jpg"/>
        <xdr:cNvPicPr>
          <a:picLocks noChangeAspect="1"/>
        </xdr:cNvPicPr>
      </xdr:nvPicPr>
      <xdr:blipFill>
        <a:blip xmlns:r="http://schemas.openxmlformats.org/officeDocument/2006/relationships" r:embed="rId1"/>
        <a:stretch>
          <a:fillRect/>
        </a:stretch>
      </xdr:blipFill>
      <xdr:spPr>
        <a:xfrm>
          <a:off x="76200" y="76200"/>
          <a:ext cx="2152650" cy="542925"/>
        </a:xfrm>
        <a:prstGeom prst="rect">
          <a:avLst/>
        </a:prstGeom>
      </xdr:spPr>
    </xdr:pic>
    <xdr:clientData/>
  </xdr:twoCellAnchor>
  <xdr:twoCellAnchor editAs="oneCell">
    <xdr:from>
      <xdr:col>23</xdr:col>
      <xdr:colOff>651688</xdr:colOff>
      <xdr:row>0</xdr:row>
      <xdr:rowOff>73376</xdr:rowOff>
    </xdr:from>
    <xdr:to>
      <xdr:col>24</xdr:col>
      <xdr:colOff>1026547</xdr:colOff>
      <xdr:row>3</xdr:row>
      <xdr:rowOff>118076</xdr:rowOff>
    </xdr:to>
    <xdr:pic>
      <xdr:nvPicPr>
        <xdr:cNvPr id="5" name="Grafik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8888075" y="76200"/>
          <a:ext cx="1466850" cy="542925"/>
        </a:xfrm>
        <a:prstGeom prst="rect">
          <a:avLst/>
        </a:prstGeom>
        <a:noFill/>
        <a:ln w="9525">
          <a:noFill/>
          <a:miter lim="800000"/>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76199</xdr:colOff>
      <xdr:row>0</xdr:row>
      <xdr:rowOff>76201</xdr:rowOff>
    </xdr:from>
    <xdr:to>
      <xdr:col>2</xdr:col>
      <xdr:colOff>659720</xdr:colOff>
      <xdr:row>3</xdr:row>
      <xdr:rowOff>120901</xdr:rowOff>
    </xdr:to>
    <xdr:pic>
      <xdr:nvPicPr>
        <xdr:cNvPr id="2" name="Grafik 1" descr="EFRE2014-4c-Logo2000x500px.jpg"/>
        <xdr:cNvPicPr>
          <a:picLocks noChangeAspect="1"/>
        </xdr:cNvPicPr>
      </xdr:nvPicPr>
      <xdr:blipFill>
        <a:blip xmlns:r="http://schemas.openxmlformats.org/officeDocument/2006/relationships" r:embed="rId1"/>
        <a:stretch>
          <a:fillRect/>
        </a:stretch>
      </xdr:blipFill>
      <xdr:spPr>
        <a:xfrm>
          <a:off x="76200" y="76200"/>
          <a:ext cx="2152650" cy="542925"/>
        </a:xfrm>
        <a:prstGeom prst="rect">
          <a:avLst/>
        </a:prstGeom>
      </xdr:spPr>
    </xdr:pic>
    <xdr:clientData/>
  </xdr:twoCellAnchor>
  <xdr:twoCellAnchor editAs="oneCell">
    <xdr:from>
      <xdr:col>22</xdr:col>
      <xdr:colOff>23038</xdr:colOff>
      <xdr:row>0</xdr:row>
      <xdr:rowOff>73376</xdr:rowOff>
    </xdr:from>
    <xdr:to>
      <xdr:col>23</xdr:col>
      <xdr:colOff>1017022</xdr:colOff>
      <xdr:row>3</xdr:row>
      <xdr:rowOff>118076</xdr:rowOff>
    </xdr:to>
    <xdr:pic>
      <xdr:nvPicPr>
        <xdr:cNvPr id="3" name="Grafi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7783175" y="76200"/>
          <a:ext cx="1466850" cy="542925"/>
        </a:xfrm>
        <a:prstGeom prst="rect">
          <a:avLst/>
        </a:prstGeom>
        <a:noFill/>
        <a:ln w="9525">
          <a:noFill/>
          <a:miter lim="800000"/>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roxtra.sfg.at/Verwaltung/Zeiterfassung_Mitarbeiter_2012/Pesenhofer/SFG_Zeiterfassung%20J&#228;n%20-%20Juni%20201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g.at\replikation\Verwaltung\Zeiterfassung_Mitarbeiter_2012\Pesenhofer\SFG_Zeiterfassung%20J&#228;n%20-%20Juni%20201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roxtra.sfg.at/Roxtra/doc/download.aspx/FileID=25941/09_FO_53_Belegverzeichnis_EFRE_2014-2020_FE_Projek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roxtra.sfg.at/users/pflueger/Documents/SFG%20Allgemein/Formulare,%20BVZ,%20etc/Belegverzeichnis_EFRE_2014-2020_mit_PK_201608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fg.at\replikation\users\pflueger\Documents\SFG%20Allgemein\Formulare,%20BVZ,%20etc\FLC-Pr&#252;fbericht%20EFRE%202014-2020_roXtr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fg.at\replikation\users\pflueger\Documents\SFG%20Allgemein\Formulare,%20BVZ,%20etc\TEST_09_FO_52_Belegverzeichnis_EFRE_2014-2020_Investitionsprojek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läuterungen"/>
      <sheetName val="Kostenstelle Ausfüllhilfe"/>
      <sheetName val="h-Liste Ausfüllhilfe"/>
      <sheetName val="h-Satz Ausfüllhilfe"/>
      <sheetName val="Kostenstellen"/>
      <sheetName val="Feiertage"/>
      <sheetName val="RK Ausfüllhilfe"/>
      <sheetName val="h-Satz"/>
      <sheetName val="Personalkosten"/>
      <sheetName val="h-Liste Januar"/>
      <sheetName val="RK Januar"/>
      <sheetName val="h-Liste Februar"/>
      <sheetName val="RK Februar"/>
      <sheetName val="h-Liste März"/>
      <sheetName val="RK März"/>
      <sheetName val="h-Liste April"/>
      <sheetName val="RK April"/>
      <sheetName val="h-Liste Mai"/>
      <sheetName val="RK Mai"/>
      <sheetName val="h-Liste Juni"/>
      <sheetName val="RK Juni"/>
      <sheetName val="h-Liste Juli"/>
      <sheetName val="RK Juli"/>
      <sheetName val="h-Liste August"/>
      <sheetName val="RK August"/>
      <sheetName val="h-Liste September"/>
      <sheetName val="RK September"/>
      <sheetName val="h-Liste Oktober"/>
      <sheetName val="RK Oktober"/>
      <sheetName val="h-Liste November"/>
      <sheetName val="RK November"/>
      <sheetName val="h-Liste Dezember"/>
      <sheetName val="RK Dezember"/>
    </sheetNames>
    <sheetDataSet>
      <sheetData sheetId="0" refreshError="1"/>
      <sheetData sheetId="1" refreshError="1"/>
      <sheetData sheetId="2" refreshError="1"/>
      <sheetData sheetId="3" refreshError="1"/>
      <sheetData sheetId="4" refreshError="1">
        <row r="1">
          <cell r="B1" t="str">
            <v>Human.Technology Styria GmbH</v>
          </cell>
          <cell r="P1">
            <v>2012</v>
          </cell>
        </row>
        <row r="3">
          <cell r="B3" t="str">
            <v>Beryl Pesenhofer</v>
          </cell>
          <cell r="P3" t="str">
            <v>BP</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läuterungen"/>
      <sheetName val="Kostenstelle Ausfüllhilfe"/>
      <sheetName val="h-Liste Ausfüllhilfe"/>
      <sheetName val="h-Satz Ausfüllhilfe"/>
      <sheetName val="Kostenstellen"/>
      <sheetName val="Feiertage"/>
      <sheetName val="RK Ausfüllhilfe"/>
      <sheetName val="h-Satz"/>
      <sheetName val="Personalkosten"/>
      <sheetName val="h-Liste Januar"/>
      <sheetName val="RK Januar"/>
      <sheetName val="h-Liste Februar"/>
      <sheetName val="RK Februar"/>
      <sheetName val="h-Liste März"/>
      <sheetName val="RK März"/>
      <sheetName val="h-Liste April"/>
      <sheetName val="RK April"/>
      <sheetName val="h-Liste Mai"/>
      <sheetName val="RK Mai"/>
      <sheetName val="h-Liste Juni"/>
      <sheetName val="RK Juni"/>
      <sheetName val="h-Liste Juli"/>
      <sheetName val="RK Juli"/>
      <sheetName val="h-Liste August"/>
      <sheetName val="RK August"/>
      <sheetName val="h-Liste September"/>
      <sheetName val="RK September"/>
      <sheetName val="h-Liste Oktober"/>
      <sheetName val="RK Oktober"/>
      <sheetName val="h-Liste November"/>
      <sheetName val="RK November"/>
      <sheetName val="h-Liste Dezember"/>
      <sheetName val="RK Dezember"/>
    </sheetNames>
    <sheetDataSet>
      <sheetData sheetId="0" refreshError="1"/>
      <sheetData sheetId="1" refreshError="1"/>
      <sheetData sheetId="2" refreshError="1"/>
      <sheetData sheetId="3" refreshError="1"/>
      <sheetData sheetId="4" refreshError="1">
        <row r="1">
          <cell r="B1" t="str">
            <v>Human.Technology Styria GmbH</v>
          </cell>
        </row>
        <row r="3">
          <cell r="B3" t="str">
            <v>Beryl Pesenhofer</v>
          </cell>
          <cell r="P3" t="str">
            <v>BP</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gemeine Daten"/>
      <sheetName val="Personalkosten (Übersicht)"/>
      <sheetName val="Stundensatz nach SEK-Methode"/>
      <sheetName val="Beiblatt PK je MitarbeiterIn"/>
      <sheetName val="F&amp;E-Infrastruktur; Abschreibung"/>
      <sheetName val="F&amp;E-Infr.; Maschinen-Std.-Satz"/>
      <sheetName val="Sach- bzw. Materialkosten"/>
      <sheetName val="Leistungen Dritter"/>
    </sheetNames>
    <sheetDataSet>
      <sheetData sheetId="0">
        <row r="8">
          <cell r="E8" t="str">
            <v>09_FO_53_Belegverzeichnis_EFRE_2014-2020_F&amp;E_Projekte</v>
          </cell>
          <cell r="Q8" t="str">
            <v>03.05.2017</v>
          </cell>
        </row>
      </sheetData>
      <sheetData sheetId="1">
        <row r="9">
          <cell r="K9">
            <v>200</v>
          </cell>
        </row>
      </sheetData>
      <sheetData sheetId="2"/>
      <sheetData sheetId="3"/>
      <sheetData sheetId="4"/>
      <sheetData sheetId="5"/>
      <sheetData sheetId="6">
        <row r="9">
          <cell r="Y9" t="str">
            <v>004/09.2017</v>
          </cell>
        </row>
      </sheetData>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gemeine Daten"/>
      <sheetName val="Kostenart 1"/>
      <sheetName val="F&amp;E-Infrastruktur; Abschreibung"/>
      <sheetName val="F&amp;E-Infr.; Maschinen-Std.-Satz"/>
      <sheetName val="Personalkosten (Übersicht)"/>
      <sheetName val="Stundensatz nach SEK-Methode"/>
      <sheetName val="Stundensatz nach IST-Kosten"/>
      <sheetName val="Beiblatt PK je MitarbeiterIn"/>
    </sheetNames>
    <sheetDataSet>
      <sheetData sheetId="0">
        <row r="7">
          <cell r="U7" t="str">
            <v>001/09.2016</v>
          </cell>
        </row>
      </sheetData>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üfbericht allgemein"/>
      <sheetName val="Prüfbericht Vorortkontrolle"/>
    </sheetNames>
    <sheetDataSet>
      <sheetData sheetId="0">
        <row r="1">
          <cell r="M1" t="str">
            <v>007/05.2017</v>
          </cell>
        </row>
        <row r="6">
          <cell r="B6" t="str">
            <v>2</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gemeine Daten"/>
      <sheetName val="Bau"/>
      <sheetName val="Kostenart 2"/>
      <sheetName val="Kostenart 3"/>
      <sheetName val="Kostenart 4"/>
      <sheetName val="Kostenart 5"/>
      <sheetName val="Kostenart 6"/>
      <sheetName val="Farblegende"/>
    </sheetNames>
    <sheetDataSet>
      <sheetData sheetId="0">
        <row r="8">
          <cell r="E8" t="str">
            <v>09_FO_52_Belegverzeichnis_EFRE_2014-2020_Investitionsprojekte</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tabColor rgb="FF7030A0"/>
    <pageSetUpPr fitToPage="1"/>
  </sheetPr>
  <dimension ref="A1:V56"/>
  <sheetViews>
    <sheetView tabSelected="1" view="pageBreakPreview" zoomScale="67" zoomScaleNormal="67" zoomScaleSheetLayoutView="67" workbookViewId="0">
      <selection activeCell="E6" sqref="E6:R6"/>
    </sheetView>
  </sheetViews>
  <sheetFormatPr baseColWidth="10" defaultColWidth="11.42578125" defaultRowHeight="12.75" outlineLevelCol="1" x14ac:dyDescent="0.2"/>
  <cols>
    <col min="1" max="1" width="11.42578125" customWidth="1"/>
    <col min="2" max="4" width="12.7109375" customWidth="1"/>
    <col min="5" max="5" width="18.7109375" customWidth="1"/>
    <col min="6" max="6" width="12.85546875" customWidth="1"/>
    <col min="7" max="7" width="14.28515625" customWidth="1"/>
    <col min="8" max="8" width="11.42578125" customWidth="1"/>
    <col min="10" max="11" width="12.140625" hidden="1" customWidth="1" outlineLevel="1"/>
    <col min="12" max="12" width="12.7109375" customWidth="1" collapsed="1"/>
    <col min="13" max="13" width="12.7109375" customWidth="1"/>
    <col min="14" max="15" width="22.7109375" hidden="1" customWidth="1" outlineLevel="1"/>
    <col min="16" max="16" width="19.42578125" customWidth="1" collapsed="1"/>
    <col min="17" max="17" width="17.85546875" customWidth="1"/>
    <col min="18" max="19" width="11.42578125" customWidth="1"/>
    <col min="20" max="20" width="12.7109375" customWidth="1"/>
    <col min="21" max="21" width="17.85546875" customWidth="1"/>
  </cols>
  <sheetData>
    <row r="1" spans="1:21" ht="15" customHeight="1" x14ac:dyDescent="0.2">
      <c r="A1" s="1079"/>
      <c r="B1" s="1080"/>
      <c r="C1" s="1080"/>
      <c r="D1" s="1080"/>
      <c r="E1" s="1080"/>
      <c r="F1" s="1080"/>
      <c r="G1" s="1080"/>
      <c r="H1" s="1080"/>
      <c r="I1" s="1080"/>
      <c r="J1" s="1080"/>
      <c r="K1" s="1080"/>
      <c r="L1" s="1080"/>
      <c r="M1" s="1080"/>
      <c r="N1" s="1080"/>
      <c r="O1" s="1080"/>
      <c r="P1" s="1080"/>
      <c r="Q1" s="1080"/>
      <c r="R1" s="1080"/>
      <c r="S1" s="1080"/>
      <c r="T1" s="1080"/>
      <c r="U1" s="1080"/>
    </row>
    <row r="2" spans="1:21" ht="15" customHeight="1" x14ac:dyDescent="0.2">
      <c r="A2" s="1079" t="s">
        <v>23</v>
      </c>
      <c r="B2" s="1080"/>
      <c r="C2" s="1080"/>
      <c r="D2" s="1080"/>
      <c r="E2" s="1080"/>
      <c r="F2" s="1080"/>
      <c r="G2" s="1080"/>
      <c r="H2" s="1080"/>
      <c r="I2" s="1080"/>
      <c r="J2" s="1080"/>
      <c r="K2" s="1080"/>
      <c r="L2" s="1080"/>
      <c r="M2" s="1080"/>
      <c r="N2" s="1080"/>
      <c r="O2" s="1080"/>
      <c r="P2" s="1080"/>
      <c r="Q2" s="1080"/>
      <c r="R2" s="1080"/>
      <c r="S2" s="1080"/>
      <c r="T2" s="1080"/>
      <c r="U2" s="1080"/>
    </row>
    <row r="3" spans="1:21" ht="15" customHeight="1" x14ac:dyDescent="0.2">
      <c r="A3" s="1080"/>
      <c r="B3" s="1080"/>
      <c r="C3" s="1080"/>
      <c r="D3" s="1080"/>
      <c r="E3" s="1080"/>
      <c r="F3" s="1080"/>
      <c r="G3" s="1080"/>
      <c r="H3" s="1080"/>
      <c r="I3" s="1080"/>
      <c r="J3" s="1080"/>
      <c r="K3" s="1080"/>
      <c r="L3" s="1080"/>
      <c r="M3" s="1080"/>
      <c r="N3" s="1080"/>
      <c r="O3" s="1080"/>
      <c r="P3" s="1080"/>
      <c r="Q3" s="1080"/>
      <c r="R3" s="1080"/>
      <c r="S3" s="1080"/>
      <c r="T3" s="1080"/>
      <c r="U3" s="1080"/>
    </row>
    <row r="4" spans="1:21" ht="29.25" customHeight="1" x14ac:dyDescent="0.2">
      <c r="A4" s="1080"/>
      <c r="B4" s="1080"/>
      <c r="C4" s="1080"/>
      <c r="D4" s="1080"/>
      <c r="E4" s="1080"/>
      <c r="F4" s="1080"/>
      <c r="G4" s="1080"/>
      <c r="H4" s="1080"/>
      <c r="I4" s="1080"/>
      <c r="J4" s="1080"/>
      <c r="K4" s="1080"/>
      <c r="L4" s="1080"/>
      <c r="M4" s="1080"/>
      <c r="N4" s="1080"/>
      <c r="O4" s="1080"/>
      <c r="P4" s="1080"/>
      <c r="Q4" s="1080"/>
      <c r="R4" s="1080"/>
      <c r="S4" s="1080"/>
      <c r="T4" s="1080"/>
      <c r="U4" s="1080"/>
    </row>
    <row r="5" spans="1:21" ht="8.25" customHeight="1" x14ac:dyDescent="0.2">
      <c r="A5" s="83"/>
      <c r="B5" s="83"/>
      <c r="C5" s="83"/>
      <c r="D5" s="83"/>
      <c r="E5" s="84"/>
      <c r="F5" s="84"/>
      <c r="G5" s="84"/>
      <c r="H5" s="84"/>
      <c r="I5" s="84"/>
      <c r="J5" s="84"/>
      <c r="K5" s="84"/>
      <c r="L5" s="84"/>
      <c r="M5" s="84"/>
      <c r="N5" s="84"/>
      <c r="O5" s="84"/>
      <c r="P5" s="84"/>
      <c r="Q5" s="84"/>
      <c r="R5" s="84"/>
      <c r="S5" s="84"/>
      <c r="T5" s="84"/>
      <c r="U5" s="85"/>
    </row>
    <row r="6" spans="1:21" ht="15" x14ac:dyDescent="0.2">
      <c r="A6" s="9" t="s">
        <v>60</v>
      </c>
      <c r="B6" s="9"/>
      <c r="C6" s="9"/>
      <c r="D6" s="9"/>
      <c r="E6" s="1081"/>
      <c r="F6" s="1081"/>
      <c r="G6" s="1081"/>
      <c r="H6" s="1081"/>
      <c r="I6" s="1081"/>
      <c r="J6" s="1081"/>
      <c r="K6" s="1081"/>
      <c r="L6" s="1081"/>
      <c r="M6" s="1081"/>
      <c r="N6" s="1081"/>
      <c r="O6" s="1081"/>
      <c r="P6" s="1081"/>
      <c r="Q6" s="1081"/>
      <c r="R6" s="1081"/>
      <c r="S6" s="86"/>
      <c r="T6" s="87" t="s">
        <v>0</v>
      </c>
      <c r="U6" s="88"/>
    </row>
    <row r="7" spans="1:21" ht="15" x14ac:dyDescent="0.2">
      <c r="A7" s="9" t="s">
        <v>67</v>
      </c>
      <c r="B7" s="9"/>
      <c r="C7" s="9"/>
      <c r="D7" s="9"/>
      <c r="E7" s="1081"/>
      <c r="F7" s="1081"/>
      <c r="G7" s="1081"/>
      <c r="H7" s="1081"/>
      <c r="I7" s="1081"/>
      <c r="J7" s="1081"/>
      <c r="K7" s="1081"/>
      <c r="L7" s="1081"/>
      <c r="M7" s="1081"/>
      <c r="N7" s="1081"/>
      <c r="O7" s="1081"/>
      <c r="P7" s="1081"/>
      <c r="Q7" s="1081"/>
      <c r="R7" s="1081"/>
      <c r="S7" s="89"/>
      <c r="T7" s="87" t="s">
        <v>96</v>
      </c>
      <c r="U7" s="90" t="str">
        <f>N8</f>
        <v>005/06.2019</v>
      </c>
    </row>
    <row r="8" spans="1:21" ht="17.25" customHeight="1" x14ac:dyDescent="0.2">
      <c r="A8" s="73"/>
      <c r="B8" s="73"/>
      <c r="C8" s="73"/>
      <c r="D8" s="73" t="s">
        <v>98</v>
      </c>
      <c r="E8" s="1082" t="str">
        <f>O9</f>
        <v>09_FO_53_Belegverzeichnis_EFRE_2014-2020_F&amp;E_Projekte</v>
      </c>
      <c r="F8" s="1082"/>
      <c r="G8" s="1082"/>
      <c r="H8" s="1082"/>
      <c r="I8" s="1082"/>
      <c r="J8" s="1082"/>
      <c r="K8" s="1082"/>
      <c r="L8" s="1082"/>
      <c r="M8" s="1082"/>
      <c r="N8" s="91" t="s">
        <v>136</v>
      </c>
      <c r="O8" s="484" t="s">
        <v>99</v>
      </c>
      <c r="P8" s="92" t="s">
        <v>118</v>
      </c>
      <c r="Q8" s="983" t="str">
        <f>O8</f>
        <v>01.05.2019</v>
      </c>
      <c r="R8" s="93"/>
      <c r="S8" s="89"/>
      <c r="T8" s="87" t="s">
        <v>97</v>
      </c>
      <c r="U8" s="90" t="str">
        <f>N9</f>
        <v>3</v>
      </c>
    </row>
    <row r="9" spans="1:21" ht="7.5" customHeight="1" x14ac:dyDescent="0.2">
      <c r="A9" s="94"/>
      <c r="B9" s="94"/>
      <c r="C9" s="94"/>
      <c r="D9" s="95"/>
      <c r="E9" s="86"/>
      <c r="F9" s="86"/>
      <c r="G9" s="86"/>
      <c r="H9" s="86"/>
      <c r="I9" s="86"/>
      <c r="J9" s="86"/>
      <c r="K9" s="86"/>
      <c r="L9" s="86"/>
      <c r="M9" s="86"/>
      <c r="N9" s="982" t="s">
        <v>300</v>
      </c>
      <c r="O9" s="981" t="s">
        <v>228</v>
      </c>
      <c r="P9" s="86"/>
      <c r="Q9" s="86"/>
      <c r="R9" s="86"/>
      <c r="S9" s="86"/>
      <c r="T9" s="86"/>
      <c r="U9" s="86"/>
    </row>
    <row r="10" spans="1:21" ht="15" x14ac:dyDescent="0.2">
      <c r="A10" s="9" t="s">
        <v>17</v>
      </c>
      <c r="B10" s="9"/>
      <c r="C10" s="9"/>
      <c r="D10" s="9"/>
      <c r="E10" s="96"/>
      <c r="F10" s="97"/>
      <c r="G10" s="97"/>
      <c r="H10" s="97"/>
      <c r="I10" s="97"/>
      <c r="J10" s="97"/>
      <c r="K10" s="97"/>
      <c r="L10" s="97"/>
      <c r="M10" s="89"/>
      <c r="N10" s="89"/>
      <c r="O10" s="89"/>
      <c r="P10" s="89"/>
      <c r="Q10" s="89"/>
      <c r="R10" s="89"/>
      <c r="S10" s="89"/>
      <c r="T10" s="98" t="s">
        <v>37</v>
      </c>
      <c r="U10" s="99"/>
    </row>
    <row r="11" spans="1:21" ht="7.5" customHeight="1" x14ac:dyDescent="0.2">
      <c r="A11" s="84"/>
      <c r="B11" s="84"/>
      <c r="C11" s="84"/>
      <c r="D11" s="100" t="s">
        <v>35</v>
      </c>
      <c r="E11" s="101">
        <v>42736</v>
      </c>
      <c r="F11" s="100" t="s">
        <v>36</v>
      </c>
      <c r="G11" s="101">
        <v>45291</v>
      </c>
      <c r="H11" s="97"/>
      <c r="I11" s="97"/>
      <c r="J11" s="97"/>
      <c r="K11" s="97"/>
      <c r="L11" s="97"/>
      <c r="M11" s="89"/>
      <c r="N11" s="89"/>
      <c r="O11" s="89"/>
      <c r="P11" s="89"/>
      <c r="Q11" s="89"/>
      <c r="R11" s="89"/>
      <c r="S11" s="89"/>
      <c r="T11" s="89"/>
      <c r="U11" s="89"/>
    </row>
    <row r="12" spans="1:21" ht="15" x14ac:dyDescent="0.2">
      <c r="A12" s="9" t="s">
        <v>45</v>
      </c>
      <c r="B12" s="9"/>
      <c r="C12" s="9"/>
      <c r="D12" s="9"/>
      <c r="E12" s="102"/>
      <c r="F12" s="98" t="s">
        <v>5</v>
      </c>
      <c r="G12" s="103"/>
      <c r="H12" s="104"/>
      <c r="I12" s="104"/>
      <c r="J12" s="104"/>
      <c r="K12" s="104"/>
      <c r="L12" s="1091" t="s">
        <v>43</v>
      </c>
      <c r="M12" s="1091"/>
      <c r="N12" s="1091"/>
      <c r="O12" s="1091"/>
      <c r="P12" s="1091"/>
      <c r="Q12" s="1091"/>
      <c r="R12" s="1091"/>
      <c r="S12" s="1091"/>
      <c r="T12" s="1091"/>
      <c r="U12" s="84"/>
    </row>
    <row r="13" spans="1:21" ht="15.75" customHeight="1" x14ac:dyDescent="0.2">
      <c r="A13" s="9" t="s">
        <v>10</v>
      </c>
      <c r="B13" s="9"/>
      <c r="C13" s="9"/>
      <c r="D13" s="9"/>
      <c r="E13" s="10"/>
      <c r="F13" s="10"/>
      <c r="G13" s="101">
        <f>EOMONTH(G12,2)</f>
        <v>91</v>
      </c>
      <c r="H13" s="105"/>
      <c r="I13" s="105"/>
      <c r="J13" s="105"/>
      <c r="K13" s="105"/>
      <c r="L13" s="1091"/>
      <c r="M13" s="1091"/>
      <c r="N13" s="1091"/>
      <c r="O13" s="1091"/>
      <c r="P13" s="1091"/>
      <c r="Q13" s="1091"/>
      <c r="R13" s="1091"/>
      <c r="S13" s="1091"/>
      <c r="T13" s="1091"/>
      <c r="U13" s="96"/>
    </row>
    <row r="14" spans="1:21" ht="15.75" customHeight="1" x14ac:dyDescent="0.2">
      <c r="A14" s="9" t="s">
        <v>33</v>
      </c>
      <c r="B14" s="9"/>
      <c r="C14" s="9"/>
      <c r="D14" s="9"/>
      <c r="E14" s="106"/>
      <c r="F14" s="107" t="str">
        <f>IF(AND(E14&gt;G13,E15&lt;&gt;"Ja"),"&lt;== Eingabe bzw. Eingabe zum Ende des Durchführungszeitraumes überprüfen und/oder SFG informieren!!",IF(ISNUMBER(SEARCH("Zwi*",E13)),"(gemäß Zeitplan im Förderungsvertrag bzw. Nachträgen)","(gemäß Förderungsvertrag bzw. Nachträgen)"))</f>
        <v>(gemäß Förderungsvertrag bzw. Nachträgen)</v>
      </c>
      <c r="G14" s="84"/>
      <c r="H14" s="86"/>
      <c r="I14" s="86"/>
      <c r="J14" s="86"/>
      <c r="K14" s="86"/>
      <c r="L14" s="84"/>
      <c r="M14" s="71"/>
      <c r="N14" s="71"/>
      <c r="O14" s="71"/>
      <c r="P14" s="71"/>
      <c r="Q14" s="71"/>
      <c r="R14" s="71"/>
      <c r="S14" s="71"/>
      <c r="T14" s="92" t="str">
        <f>IF(F15&lt;&gt;"","","Prinzipiell anrechenbare Kosten aktivierungspflichtig (Ja/Nein):")</f>
        <v>Prinzipiell anrechenbare Kosten aktivierungspflichtig (Ja/Nein):</v>
      </c>
      <c r="U14" s="96" t="s">
        <v>40</v>
      </c>
    </row>
    <row r="15" spans="1:21" ht="15.75" customHeight="1" x14ac:dyDescent="0.2">
      <c r="A15" s="9" t="str">
        <f>IF(E14&gt;G13,"Zustimmung SFG dazu vorhanden:","")</f>
        <v/>
      </c>
      <c r="B15" s="9"/>
      <c r="C15" s="9"/>
      <c r="D15" s="9"/>
      <c r="E15" s="108"/>
      <c r="F15" s="109" t="str">
        <f>IF(AND(A15&lt;&gt;"",E15&lt;&gt;"Ja"),"&lt;== Hier 'Ja' eintragen wenn einer vom ursprünglichen Plan abweichenden Abgabe der Unterlagen zugestimmt wurde!!","")</f>
        <v/>
      </c>
      <c r="G15" s="77"/>
      <c r="H15" s="77"/>
      <c r="I15" s="77"/>
      <c r="J15" s="77"/>
      <c r="K15" s="77"/>
      <c r="L15" s="77"/>
      <c r="M15" s="70"/>
      <c r="N15" s="70"/>
      <c r="O15" s="70"/>
      <c r="P15" s="70"/>
      <c r="Q15" s="70"/>
      <c r="R15" s="70"/>
      <c r="S15" s="70"/>
      <c r="T15" s="70"/>
      <c r="U15" s="70"/>
    </row>
    <row r="16" spans="1:21" ht="7.5" customHeight="1" thickBot="1" x14ac:dyDescent="0.25">
      <c r="A16" s="73"/>
      <c r="B16" s="73"/>
      <c r="C16" s="73"/>
      <c r="D16" s="73"/>
      <c r="E16" s="110"/>
      <c r="F16" s="109"/>
      <c r="G16" s="77"/>
      <c r="H16" s="77"/>
      <c r="I16" s="77"/>
      <c r="J16" s="77"/>
      <c r="K16" s="77"/>
      <c r="L16" s="77"/>
      <c r="M16" s="70"/>
      <c r="N16" s="70"/>
      <c r="O16" s="70"/>
      <c r="P16" s="70"/>
      <c r="Q16" s="70"/>
      <c r="R16" s="70"/>
      <c r="S16" s="70"/>
      <c r="T16" s="70"/>
      <c r="U16" s="70"/>
    </row>
    <row r="17" spans="1:22" ht="32.25" customHeight="1" thickBot="1" x14ac:dyDescent="0.25">
      <c r="A17" s="72"/>
      <c r="B17" s="95"/>
      <c r="C17" s="95"/>
      <c r="D17" s="95"/>
      <c r="E17" s="95"/>
      <c r="F17" s="111"/>
      <c r="G17" s="112"/>
      <c r="H17" s="112"/>
      <c r="I17" s="113"/>
      <c r="J17" s="1069" t="s">
        <v>19</v>
      </c>
      <c r="K17" s="1070"/>
      <c r="L17" s="1077" t="s">
        <v>18</v>
      </c>
      <c r="M17" s="1078"/>
      <c r="N17" s="114" t="s">
        <v>20</v>
      </c>
      <c r="O17" s="115" t="s">
        <v>21</v>
      </c>
      <c r="P17" s="116"/>
      <c r="Q17" s="1092" t="s">
        <v>215</v>
      </c>
      <c r="R17" s="1092"/>
      <c r="S17" s="1092"/>
      <c r="T17" s="1092"/>
      <c r="U17" s="1092"/>
    </row>
    <row r="18" spans="1:22" ht="18" customHeight="1" x14ac:dyDescent="0.2">
      <c r="A18" s="117"/>
      <c r="B18" s="95"/>
      <c r="C18" s="95"/>
      <c r="D18" s="95"/>
      <c r="E18" s="95"/>
      <c r="F18" s="118" t="str">
        <f ca="1">+'Personalkosten (Übersicht)'!C11</f>
        <v>Personalkosten (Übersicht)</v>
      </c>
      <c r="G18" s="76"/>
      <c r="H18" s="119"/>
      <c r="I18" s="78"/>
      <c r="J18" s="1071">
        <v>0</v>
      </c>
      <c r="K18" s="1072"/>
      <c r="L18" s="1071">
        <f>+IF(ISTEXT('Personalkosten (Übersicht)'!M16),0,'Personalkosten (Übersicht)'!M16)</f>
        <v>0</v>
      </c>
      <c r="M18" s="1072"/>
      <c r="N18" s="120">
        <f>+IF(ISTEXT('Personalkosten (Übersicht)'!S16),0,'Personalkosten (Übersicht)'!S16)</f>
        <v>0</v>
      </c>
      <c r="O18" s="120">
        <f>+IF(ISTEXT('Personalkosten (Übersicht)'!U16),0,'Personalkosten (Übersicht)'!U16)</f>
        <v>0</v>
      </c>
      <c r="P18" s="121"/>
      <c r="Q18" s="1092"/>
      <c r="R18" s="1092"/>
      <c r="S18" s="1092"/>
      <c r="T18" s="1092"/>
      <c r="U18" s="1092"/>
    </row>
    <row r="19" spans="1:22" ht="18" customHeight="1" x14ac:dyDescent="0.2">
      <c r="A19" s="95"/>
      <c r="B19" s="95"/>
      <c r="C19" s="95"/>
      <c r="D19" s="95"/>
      <c r="E19" s="95"/>
      <c r="F19" s="68" t="str">
        <f ca="1">+'F&amp;E-Infrastruktur; Abschreibung'!$C$12</f>
        <v>F&amp;E-Infrastruktur; Abschreibung</v>
      </c>
      <c r="G19" s="76"/>
      <c r="H19" s="119"/>
      <c r="I19" s="78"/>
      <c r="J19" s="1073">
        <v>0</v>
      </c>
      <c r="K19" s="1074"/>
      <c r="L19" s="1073">
        <f>+IF(ISTEXT('F&amp;E-Infrastruktur; Abschreibung'!J16),0,'F&amp;E-Infrastruktur; Abschreibung'!J16)</f>
        <v>0</v>
      </c>
      <c r="M19" s="1074"/>
      <c r="N19" s="122">
        <f>+IF(ISTEXT('F&amp;E-Infrastruktur; Abschreibung'!O17),0,'F&amp;E-Infrastruktur; Abschreibung'!O17)</f>
        <v>0</v>
      </c>
      <c r="O19" s="122">
        <f>+IF(ISTEXT('F&amp;E-Infrastruktur; Abschreibung'!R16),0,'F&amp;E-Infrastruktur; Abschreibung'!R16)</f>
        <v>0</v>
      </c>
      <c r="P19" s="121"/>
      <c r="Q19" s="123"/>
      <c r="R19" s="124"/>
      <c r="S19" s="124"/>
      <c r="T19" s="71" t="s">
        <v>302</v>
      </c>
      <c r="U19" s="96" t="s">
        <v>13</v>
      </c>
    </row>
    <row r="20" spans="1:22" ht="18" customHeight="1" x14ac:dyDescent="0.2">
      <c r="A20" s="95"/>
      <c r="B20" s="95"/>
      <c r="C20" s="95"/>
      <c r="D20" s="95"/>
      <c r="E20" s="95"/>
      <c r="F20" s="68" t="str">
        <f ca="1">'F&amp;E-Infr.; Maschinen-Std.-Satz'!$C$12</f>
        <v>F&amp;E-Infr.; Maschinen-Std.-Satz</v>
      </c>
      <c r="G20" s="76"/>
      <c r="H20" s="117"/>
      <c r="I20" s="119"/>
      <c r="J20" s="1073">
        <v>0</v>
      </c>
      <c r="K20" s="1074"/>
      <c r="L20" s="1073">
        <f>+IF(ISTEXT('F&amp;E-Infr.; Maschinen-Std.-Satz'!J16),0,'F&amp;E-Infr.; Maschinen-Std.-Satz'!J16)</f>
        <v>0</v>
      </c>
      <c r="M20" s="1074"/>
      <c r="N20" s="122">
        <f>+IF(ISTEXT('F&amp;E-Infr.; Maschinen-Std.-Satz'!N17),0,'F&amp;E-Infr.; Maschinen-Std.-Satz'!N17)</f>
        <v>0</v>
      </c>
      <c r="O20" s="122">
        <f>+IF(ISTEXT('F&amp;E-Infr.; Maschinen-Std.-Satz'!Q16),0,'F&amp;E-Infr.; Maschinen-Std.-Satz'!Q16)</f>
        <v>0</v>
      </c>
      <c r="P20" s="121"/>
      <c r="Q20" s="123"/>
      <c r="R20" s="123"/>
      <c r="S20" s="123"/>
      <c r="T20" s="71" t="str">
        <f>IF(U19="Ja","Vertraglich festgelegter Satz für Gemeinkostenzuschlag:","")</f>
        <v>Vertraglich festgelegter Satz für Gemeinkostenzuschlag:</v>
      </c>
      <c r="U20" s="125"/>
    </row>
    <row r="21" spans="1:22" ht="18" customHeight="1" x14ac:dyDescent="0.2">
      <c r="A21" s="95"/>
      <c r="B21" s="95"/>
      <c r="C21" s="95"/>
      <c r="D21" s="95"/>
      <c r="E21" s="95"/>
      <c r="F21" s="68" t="str">
        <f ca="1">+'Sach- bzw. Materialkosten'!C11</f>
        <v>Sach- bzw. Materialkosten</v>
      </c>
      <c r="G21" s="76"/>
      <c r="H21" s="117"/>
      <c r="I21" s="119"/>
      <c r="J21" s="1073">
        <v>0</v>
      </c>
      <c r="K21" s="1074"/>
      <c r="L21" s="1073">
        <f>+IF(ISTEXT('Sach- bzw. Materialkosten'!Y16),0,'Sach- bzw. Materialkosten'!Y16)</f>
        <v>0</v>
      </c>
      <c r="M21" s="1074"/>
      <c r="N21" s="122">
        <f>+IF(ISTEXT('Sach- bzw. Materialkosten'!Z17),0,'Sach- bzw. Materialkosten'!Z17)</f>
        <v>0</v>
      </c>
      <c r="O21" s="122">
        <f>+IF(ISTEXT('Sach- bzw. Materialkosten'!AC16),0,'Sach- bzw. Materialkosten'!AC16)</f>
        <v>0</v>
      </c>
      <c r="P21" s="121"/>
      <c r="Q21" s="95"/>
      <c r="R21" s="95"/>
      <c r="S21" s="95"/>
      <c r="T21" s="95"/>
      <c r="U21" s="83"/>
    </row>
    <row r="22" spans="1:22" ht="18" customHeight="1" x14ac:dyDescent="0.2">
      <c r="A22" s="95"/>
      <c r="B22" s="95"/>
      <c r="C22" s="95"/>
      <c r="D22" s="95"/>
      <c r="E22" s="95"/>
      <c r="F22" s="68" t="str">
        <f ca="1">'Leistungen Dritter'!$C$11</f>
        <v>Leistungen Dritter</v>
      </c>
      <c r="G22" s="76"/>
      <c r="H22" s="76"/>
      <c r="I22" s="76"/>
      <c r="J22" s="1073">
        <v>0</v>
      </c>
      <c r="K22" s="1074"/>
      <c r="L22" s="1073">
        <f>+IF(ISTEXT('Leistungen Dritter'!X16),0,'Leistungen Dritter'!X16)</f>
        <v>0</v>
      </c>
      <c r="M22" s="1074"/>
      <c r="N22" s="122">
        <f>+IF(ISTEXT('Leistungen Dritter'!Y16),0,'Leistungen Dritter'!Y16)</f>
        <v>0</v>
      </c>
      <c r="O22" s="122">
        <f>+IF(ISTEXT('Leistungen Dritter'!AA16),0,'Leistungen Dritter'!AA16)</f>
        <v>0</v>
      </c>
      <c r="P22" s="121"/>
      <c r="Q22" s="95"/>
      <c r="R22" s="95"/>
      <c r="S22" s="95"/>
      <c r="T22" s="95"/>
      <c r="U22" s="83"/>
    </row>
    <row r="23" spans="1:22" ht="18" customHeight="1" thickBot="1" x14ac:dyDescent="0.25">
      <c r="A23" s="95"/>
      <c r="B23" s="95"/>
      <c r="C23" s="95"/>
      <c r="D23" s="95"/>
      <c r="E23" s="95"/>
      <c r="F23" s="126"/>
      <c r="G23" s="76"/>
      <c r="H23" s="76"/>
      <c r="I23" s="76"/>
      <c r="J23" s="1075"/>
      <c r="K23" s="1076"/>
      <c r="L23" s="1075"/>
      <c r="M23" s="1076"/>
      <c r="N23" s="127"/>
      <c r="O23" s="127"/>
      <c r="P23" s="121"/>
      <c r="Q23" s="95"/>
      <c r="R23" s="95"/>
      <c r="S23" s="95"/>
      <c r="T23" s="95"/>
      <c r="U23" s="83"/>
    </row>
    <row r="24" spans="1:22" ht="18" customHeight="1" thickBot="1" x14ac:dyDescent="0.25">
      <c r="A24" s="128" t="str">
        <f>IF(ISNUMBER(SEARCH("fehlt",A26)),"Eingaben zum Durchführungszeitraum überprüfen!!","")</f>
        <v>Eingaben zum Durchführungszeitraum überprüfen!!</v>
      </c>
      <c r="B24" s="95"/>
      <c r="C24" s="95"/>
      <c r="D24" s="95"/>
      <c r="E24" s="95"/>
      <c r="F24" s="111" t="s">
        <v>304</v>
      </c>
      <c r="G24" s="129"/>
      <c r="H24" s="129"/>
      <c r="I24" s="130"/>
      <c r="J24" s="4">
        <f>SUM(J18:K23)</f>
        <v>0</v>
      </c>
      <c r="K24" s="3"/>
      <c r="L24" s="4">
        <f>SUM(L18:M23)</f>
        <v>0</v>
      </c>
      <c r="M24" s="3"/>
      <c r="N24" s="131">
        <f>SUM(N18:N23)</f>
        <v>0</v>
      </c>
      <c r="O24" s="131">
        <f>SUM(O18:O23)</f>
        <v>0</v>
      </c>
      <c r="P24" s="132"/>
      <c r="Q24" s="95"/>
      <c r="R24" s="95"/>
      <c r="S24" s="95"/>
      <c r="T24" s="95"/>
      <c r="U24" s="83"/>
    </row>
    <row r="25" spans="1:22" ht="15" x14ac:dyDescent="0.2">
      <c r="A25" s="95"/>
      <c r="B25" s="95"/>
      <c r="C25" s="95"/>
      <c r="D25" s="95"/>
      <c r="E25" s="95"/>
      <c r="F25" s="95"/>
      <c r="G25" s="95"/>
      <c r="H25" s="95"/>
      <c r="I25" s="95"/>
      <c r="J25" s="95"/>
      <c r="K25" s="95"/>
      <c r="L25" s="95"/>
      <c r="M25" s="95"/>
      <c r="N25" s="95"/>
      <c r="O25" s="95"/>
      <c r="P25" s="95"/>
      <c r="Q25" s="95"/>
      <c r="R25" s="95"/>
      <c r="S25" s="95"/>
      <c r="T25" s="95"/>
      <c r="U25" s="95"/>
    </row>
    <row r="26" spans="1:22" ht="33" customHeight="1" x14ac:dyDescent="0.2">
      <c r="A26" s="1090" t="str">
        <f>"Folgende Tabelle dient zur Darstellung aller Förderungen, die das hiermit abgerechnete Projekt direkt betreffen bzw. zur Auflistung aller parallelen Förderungen, die während des gesamten Durchführungszeitraumes ("&amp;TEXT(IF(E12=""," - Eingabe fehlt! - ",E12),"TT.MM.JJJJ")&amp;" bis "&amp;TEXT(IF(G12=""," - Eingabe fehlt! - ",G12),"TT.MM.JJJJ")&amp;") beantragt, genehmigt, zugesagt oder ausbezahlt wurden bzw. für die eine Antragsstellung noch geplant ist:"</f>
        <v>Folgende Tabelle dient zur Darstellung aller Förderungen, die das hiermit abgerechnete Projekt direkt betreffen bzw. zur Auflistung aller parallelen Förderungen, die während des gesamten Durchführungszeitraumes ( - Eingabe fehlt! -  bis  - Eingabe fehlt! - ) beantragt, genehmigt, zugesagt oder ausbezahlt wurden bzw. für die eine Antragsstellung noch geplant ist:</v>
      </c>
      <c r="B26" s="1090"/>
      <c r="C26" s="1090"/>
      <c r="D26" s="1090"/>
      <c r="E26" s="1090"/>
      <c r="F26" s="1090"/>
      <c r="G26" s="1090"/>
      <c r="H26" s="1090"/>
      <c r="I26" s="1090"/>
      <c r="J26" s="1090"/>
      <c r="K26" s="1090"/>
      <c r="L26" s="1090"/>
      <c r="M26" s="1090"/>
      <c r="N26" s="1090"/>
      <c r="O26" s="1090"/>
      <c r="P26" s="1090"/>
      <c r="Q26" s="1090"/>
      <c r="R26" s="1090"/>
      <c r="S26" s="1090"/>
      <c r="T26" s="1090"/>
      <c r="U26" s="1090"/>
    </row>
    <row r="27" spans="1:22" ht="7.5" customHeight="1" x14ac:dyDescent="0.2">
      <c r="A27" s="133"/>
      <c r="B27" s="134"/>
      <c r="C27" s="74"/>
      <c r="D27" s="75"/>
      <c r="E27" s="75"/>
      <c r="F27" s="134"/>
      <c r="G27" s="135"/>
      <c r="H27" s="135"/>
      <c r="I27" s="135"/>
      <c r="J27" s="135"/>
      <c r="K27" s="135"/>
      <c r="L27" s="75"/>
      <c r="M27" s="136"/>
      <c r="N27" s="136"/>
      <c r="O27" s="136"/>
      <c r="P27" s="136"/>
      <c r="Q27" s="136"/>
      <c r="R27" s="134"/>
      <c r="S27" s="134"/>
      <c r="T27" s="134"/>
      <c r="U27" s="134"/>
    </row>
    <row r="28" spans="1:22" s="42" customFormat="1" ht="31.5" customHeight="1" x14ac:dyDescent="0.2">
      <c r="A28" s="137"/>
      <c r="B28" s="2" t="s">
        <v>102</v>
      </c>
      <c r="C28" s="1"/>
      <c r="D28" s="1"/>
      <c r="E28" s="1"/>
      <c r="F28" s="1065"/>
      <c r="G28" s="2" t="s">
        <v>8</v>
      </c>
      <c r="H28" s="1"/>
      <c r="I28" s="1"/>
      <c r="J28" s="138"/>
      <c r="K28" s="139"/>
      <c r="L28" s="2" t="s">
        <v>9</v>
      </c>
      <c r="M28" s="1"/>
      <c r="N28" s="138"/>
      <c r="O28" s="139"/>
      <c r="P28" s="140" t="s">
        <v>54</v>
      </c>
      <c r="Q28" s="141" t="s">
        <v>26</v>
      </c>
      <c r="R28" s="1067" t="s">
        <v>12</v>
      </c>
      <c r="S28" s="1068"/>
      <c r="T28" s="137" t="s">
        <v>11</v>
      </c>
      <c r="U28" s="142" t="s">
        <v>15</v>
      </c>
      <c r="V28" s="43"/>
    </row>
    <row r="29" spans="1:22" s="42" customFormat="1" ht="15.75" x14ac:dyDescent="0.2">
      <c r="A29" s="143">
        <v>1</v>
      </c>
      <c r="B29" s="13"/>
      <c r="C29" s="12"/>
      <c r="D29" s="12"/>
      <c r="E29" s="12"/>
      <c r="F29" s="11"/>
      <c r="G29" s="6"/>
      <c r="H29" s="5"/>
      <c r="I29" s="5"/>
      <c r="J29" s="144"/>
      <c r="K29" s="144"/>
      <c r="L29" s="8"/>
      <c r="M29" s="7"/>
      <c r="N29" s="145"/>
      <c r="O29" s="146"/>
      <c r="P29" s="147"/>
      <c r="Q29" s="148"/>
      <c r="R29" s="1086"/>
      <c r="S29" s="1087"/>
      <c r="T29" s="149"/>
      <c r="U29" s="150"/>
      <c r="V29" s="43"/>
    </row>
    <row r="30" spans="1:22" s="42" customFormat="1" ht="15.75" customHeight="1" x14ac:dyDescent="0.2">
      <c r="A30" s="143">
        <v>2</v>
      </c>
      <c r="B30" s="13"/>
      <c r="C30" s="12"/>
      <c r="D30" s="12"/>
      <c r="E30" s="12"/>
      <c r="F30" s="11"/>
      <c r="G30" s="6"/>
      <c r="H30" s="5"/>
      <c r="I30" s="5"/>
      <c r="J30" s="151"/>
      <c r="K30" s="151"/>
      <c r="L30" s="8"/>
      <c r="M30" s="7"/>
      <c r="N30" s="145"/>
      <c r="O30" s="145"/>
      <c r="P30" s="147"/>
      <c r="Q30" s="148"/>
      <c r="R30" s="1086"/>
      <c r="S30" s="1087"/>
      <c r="T30" s="149"/>
      <c r="U30" s="152"/>
      <c r="V30" s="43"/>
    </row>
    <row r="31" spans="1:22" s="42" customFormat="1" ht="15.75" customHeight="1" x14ac:dyDescent="0.2">
      <c r="A31" s="143">
        <v>3</v>
      </c>
      <c r="B31" s="13"/>
      <c r="C31" s="12"/>
      <c r="D31" s="12"/>
      <c r="E31" s="12"/>
      <c r="F31" s="11"/>
      <c r="G31" s="6"/>
      <c r="H31" s="5"/>
      <c r="I31" s="5"/>
      <c r="J31" s="151"/>
      <c r="K31" s="151"/>
      <c r="L31" s="8"/>
      <c r="M31" s="7"/>
      <c r="N31" s="145"/>
      <c r="O31" s="145"/>
      <c r="P31" s="147"/>
      <c r="Q31" s="148"/>
      <c r="R31" s="1086"/>
      <c r="S31" s="1087"/>
      <c r="T31" s="149"/>
      <c r="U31" s="152"/>
      <c r="V31" s="43"/>
    </row>
    <row r="32" spans="1:22" s="42" customFormat="1" ht="15.75" customHeight="1" x14ac:dyDescent="0.2">
      <c r="A32" s="143">
        <v>4</v>
      </c>
      <c r="B32" s="13"/>
      <c r="C32" s="12"/>
      <c r="D32" s="12"/>
      <c r="E32" s="12"/>
      <c r="F32" s="11"/>
      <c r="G32" s="6"/>
      <c r="H32" s="5"/>
      <c r="I32" s="5"/>
      <c r="J32" s="151"/>
      <c r="K32" s="151"/>
      <c r="L32" s="8"/>
      <c r="M32" s="7"/>
      <c r="N32" s="145"/>
      <c r="O32" s="145"/>
      <c r="P32" s="147"/>
      <c r="Q32" s="148"/>
      <c r="R32" s="1086"/>
      <c r="S32" s="1087"/>
      <c r="T32" s="149"/>
      <c r="U32" s="152"/>
      <c r="V32" s="43"/>
    </row>
    <row r="33" spans="1:22" s="42" customFormat="1" ht="15.75" customHeight="1" x14ac:dyDescent="0.2">
      <c r="A33" s="143">
        <v>5</v>
      </c>
      <c r="B33" s="13"/>
      <c r="C33" s="12"/>
      <c r="D33" s="12"/>
      <c r="E33" s="12"/>
      <c r="F33" s="11"/>
      <c r="G33" s="6"/>
      <c r="H33" s="5"/>
      <c r="I33" s="5"/>
      <c r="J33" s="151"/>
      <c r="K33" s="151"/>
      <c r="L33" s="8"/>
      <c r="M33" s="7"/>
      <c r="N33" s="145"/>
      <c r="O33" s="145"/>
      <c r="P33" s="147"/>
      <c r="Q33" s="148"/>
      <c r="R33" s="1086"/>
      <c r="S33" s="1087"/>
      <c r="T33" s="149"/>
      <c r="U33" s="152"/>
      <c r="V33" s="43"/>
    </row>
    <row r="34" spans="1:22" s="42" customFormat="1" ht="15.75" customHeight="1" x14ac:dyDescent="0.2">
      <c r="A34" s="143">
        <v>6</v>
      </c>
      <c r="B34" s="13"/>
      <c r="C34" s="12"/>
      <c r="D34" s="12"/>
      <c r="E34" s="12"/>
      <c r="F34" s="11"/>
      <c r="G34" s="6"/>
      <c r="H34" s="5"/>
      <c r="I34" s="5"/>
      <c r="J34" s="151"/>
      <c r="K34" s="151"/>
      <c r="L34" s="8"/>
      <c r="M34" s="7"/>
      <c r="N34" s="145"/>
      <c r="O34" s="145"/>
      <c r="P34" s="147"/>
      <c r="Q34" s="148"/>
      <c r="R34" s="1086"/>
      <c r="S34" s="1087"/>
      <c r="T34" s="149"/>
      <c r="U34" s="152"/>
      <c r="V34" s="43"/>
    </row>
    <row r="35" spans="1:22" s="42" customFormat="1" ht="15.75" customHeight="1" x14ac:dyDescent="0.2">
      <c r="A35" s="143">
        <v>7</v>
      </c>
      <c r="B35" s="13"/>
      <c r="C35" s="12"/>
      <c r="D35" s="12"/>
      <c r="E35" s="12"/>
      <c r="F35" s="11"/>
      <c r="G35" s="6"/>
      <c r="H35" s="5"/>
      <c r="I35" s="5"/>
      <c r="J35" s="151"/>
      <c r="K35" s="151"/>
      <c r="L35" s="8"/>
      <c r="M35" s="7"/>
      <c r="N35" s="145"/>
      <c r="O35" s="145"/>
      <c r="P35" s="147"/>
      <c r="Q35" s="148"/>
      <c r="R35" s="1086"/>
      <c r="S35" s="1087"/>
      <c r="T35" s="149"/>
      <c r="U35" s="152"/>
      <c r="V35" s="43"/>
    </row>
    <row r="36" spans="1:22" s="42" customFormat="1" ht="15.75" customHeight="1" x14ac:dyDescent="0.2">
      <c r="A36" s="143">
        <v>8</v>
      </c>
      <c r="B36" s="13"/>
      <c r="C36" s="12"/>
      <c r="D36" s="12"/>
      <c r="E36" s="12"/>
      <c r="F36" s="11"/>
      <c r="G36" s="6"/>
      <c r="H36" s="5"/>
      <c r="I36" s="5"/>
      <c r="J36" s="151"/>
      <c r="K36" s="151"/>
      <c r="L36" s="8"/>
      <c r="M36" s="7"/>
      <c r="N36" s="145"/>
      <c r="O36" s="145"/>
      <c r="P36" s="147"/>
      <c r="Q36" s="148"/>
      <c r="R36" s="1088"/>
      <c r="S36" s="1088"/>
      <c r="T36" s="149"/>
      <c r="U36" s="152"/>
      <c r="V36" s="43"/>
    </row>
    <row r="37" spans="1:22" s="42" customFormat="1" ht="15.75" customHeight="1" x14ac:dyDescent="0.2">
      <c r="A37" s="143">
        <v>9</v>
      </c>
      <c r="B37" s="13"/>
      <c r="C37" s="12"/>
      <c r="D37" s="12"/>
      <c r="E37" s="12"/>
      <c r="F37" s="11"/>
      <c r="G37" s="6"/>
      <c r="H37" s="5"/>
      <c r="I37" s="5"/>
      <c r="J37" s="151"/>
      <c r="K37" s="151"/>
      <c r="L37" s="8"/>
      <c r="M37" s="7"/>
      <c r="N37" s="145"/>
      <c r="O37" s="145"/>
      <c r="P37" s="147"/>
      <c r="Q37" s="148"/>
      <c r="R37" s="1088"/>
      <c r="S37" s="1088"/>
      <c r="T37" s="149"/>
      <c r="U37" s="153"/>
      <c r="V37" s="43"/>
    </row>
    <row r="38" spans="1:22" s="42" customFormat="1" ht="15.75" customHeight="1" x14ac:dyDescent="0.2">
      <c r="A38" s="154"/>
      <c r="B38" s="154"/>
      <c r="C38" s="154"/>
      <c r="D38" s="154"/>
      <c r="E38" s="154"/>
      <c r="F38" s="154"/>
      <c r="G38" s="154"/>
      <c r="H38" s="154"/>
      <c r="I38" s="154"/>
      <c r="J38" s="154"/>
      <c r="K38" s="154"/>
      <c r="L38" s="154"/>
      <c r="M38" s="154"/>
      <c r="N38" s="155"/>
      <c r="O38" s="155"/>
      <c r="P38" s="155"/>
      <c r="Q38" s="154"/>
      <c r="R38" s="1085">
        <f>SUBTOTAL(9,R29:S37)</f>
        <v>0</v>
      </c>
      <c r="S38" s="1085"/>
      <c r="T38" s="156" t="s">
        <v>27</v>
      </c>
      <c r="U38" s="157"/>
      <c r="V38" s="43"/>
    </row>
    <row r="39" spans="1:22" x14ac:dyDescent="0.2">
      <c r="A39" s="1066"/>
      <c r="B39" s="1066"/>
      <c r="C39" s="1066"/>
      <c r="D39" s="1066"/>
      <c r="E39" s="1066"/>
      <c r="F39" s="1066"/>
      <c r="G39" s="1066"/>
      <c r="H39" s="1066"/>
      <c r="I39" s="1066"/>
      <c r="J39" s="1066"/>
      <c r="K39" s="1066"/>
      <c r="L39" s="1066"/>
      <c r="M39" s="1066"/>
      <c r="N39" s="1066"/>
      <c r="O39" s="1066"/>
      <c r="P39" s="1066"/>
      <c r="Q39" s="1066"/>
      <c r="R39" s="1066"/>
      <c r="S39" s="1066"/>
      <c r="T39" s="1066"/>
      <c r="U39" s="83"/>
    </row>
    <row r="40" spans="1:22" ht="15.75" customHeight="1" x14ac:dyDescent="0.2">
      <c r="A40" s="158" t="s">
        <v>39</v>
      </c>
      <c r="B40" s="158"/>
      <c r="C40" s="158"/>
      <c r="D40" s="158"/>
      <c r="E40" s="158"/>
      <c r="F40" s="158"/>
      <c r="G40" s="158"/>
      <c r="H40" s="158"/>
      <c r="I40" s="158"/>
      <c r="J40" s="158"/>
      <c r="K40" s="158"/>
      <c r="L40" s="158"/>
      <c r="M40" s="136"/>
      <c r="N40" s="136"/>
      <c r="O40" s="136"/>
      <c r="P40" s="136"/>
      <c r="Q40" s="136"/>
      <c r="R40" s="134"/>
      <c r="S40" s="134"/>
      <c r="T40" s="134"/>
      <c r="U40" s="83"/>
    </row>
    <row r="41" spans="1:22" ht="15.75" customHeight="1" x14ac:dyDescent="0.2">
      <c r="A41" s="159" t="s">
        <v>38</v>
      </c>
      <c r="B41" s="134"/>
      <c r="C41" s="74"/>
      <c r="D41" s="75"/>
      <c r="E41" s="75"/>
      <c r="F41" s="134"/>
      <c r="G41" s="135"/>
      <c r="H41" s="135"/>
      <c r="I41" s="135"/>
      <c r="J41" s="135"/>
      <c r="K41" s="135"/>
      <c r="L41" s="75"/>
      <c r="M41" s="136"/>
      <c r="N41" s="136"/>
      <c r="O41" s="136"/>
      <c r="P41" s="136"/>
      <c r="Q41" s="136"/>
      <c r="R41" s="134"/>
      <c r="S41" s="134"/>
      <c r="T41" s="134"/>
      <c r="U41" s="83"/>
    </row>
    <row r="42" spans="1:22" ht="32.25" customHeight="1" x14ac:dyDescent="0.2">
      <c r="A42" s="137"/>
      <c r="B42" s="2" t="s">
        <v>103</v>
      </c>
      <c r="C42" s="1"/>
      <c r="D42" s="1"/>
      <c r="E42" s="1"/>
      <c r="F42" s="1065"/>
      <c r="G42" s="2" t="s">
        <v>8</v>
      </c>
      <c r="H42" s="1"/>
      <c r="I42" s="1"/>
      <c r="J42" s="138"/>
      <c r="K42" s="139"/>
      <c r="L42" s="2" t="s">
        <v>9</v>
      </c>
      <c r="M42" s="1"/>
      <c r="N42" s="138"/>
      <c r="O42" s="139"/>
      <c r="P42" s="140" t="s">
        <v>54</v>
      </c>
      <c r="Q42" s="141" t="s">
        <v>26</v>
      </c>
      <c r="R42" s="1067" t="s">
        <v>12</v>
      </c>
      <c r="S42" s="1068"/>
      <c r="T42" s="137" t="s">
        <v>11</v>
      </c>
      <c r="U42" s="142" t="s">
        <v>15</v>
      </c>
    </row>
    <row r="43" spans="1:22" ht="15.75" customHeight="1" x14ac:dyDescent="0.2">
      <c r="A43" s="143">
        <v>1</v>
      </c>
      <c r="B43" s="13"/>
      <c r="C43" s="12"/>
      <c r="D43" s="12"/>
      <c r="E43" s="12"/>
      <c r="F43" s="11"/>
      <c r="G43" s="6"/>
      <c r="H43" s="5"/>
      <c r="I43" s="5"/>
      <c r="J43" s="144"/>
      <c r="K43" s="144"/>
      <c r="L43" s="8"/>
      <c r="M43" s="7"/>
      <c r="N43" s="145"/>
      <c r="O43" s="146"/>
      <c r="P43" s="147"/>
      <c r="Q43" s="148"/>
      <c r="R43" s="1086"/>
      <c r="S43" s="1087"/>
      <c r="T43" s="149"/>
      <c r="U43" s="150"/>
    </row>
    <row r="44" spans="1:22" ht="15.75" customHeight="1" x14ac:dyDescent="0.2">
      <c r="A44" s="143">
        <v>2</v>
      </c>
      <c r="B44" s="13"/>
      <c r="C44" s="12"/>
      <c r="D44" s="12"/>
      <c r="E44" s="12"/>
      <c r="F44" s="11"/>
      <c r="G44" s="6"/>
      <c r="H44" s="5"/>
      <c r="I44" s="5"/>
      <c r="J44" s="151"/>
      <c r="K44" s="151"/>
      <c r="L44" s="8"/>
      <c r="M44" s="7"/>
      <c r="N44" s="145"/>
      <c r="O44" s="145"/>
      <c r="P44" s="147"/>
      <c r="Q44" s="148"/>
      <c r="R44" s="1086"/>
      <c r="S44" s="1087"/>
      <c r="T44" s="149"/>
      <c r="U44" s="152"/>
    </row>
    <row r="45" spans="1:22" ht="15.75" customHeight="1" x14ac:dyDescent="0.2">
      <c r="A45" s="154"/>
      <c r="B45" s="154"/>
      <c r="C45" s="154"/>
      <c r="D45" s="154"/>
      <c r="E45" s="154"/>
      <c r="F45" s="154"/>
      <c r="G45" s="154"/>
      <c r="H45" s="154"/>
      <c r="I45" s="154"/>
      <c r="J45" s="154"/>
      <c r="K45" s="154"/>
      <c r="L45" s="154"/>
      <c r="M45" s="154"/>
      <c r="N45" s="154"/>
      <c r="O45" s="154"/>
      <c r="P45" s="154"/>
      <c r="Q45" s="154"/>
      <c r="R45" s="1085">
        <f>SUBTOTAL(9,R43:S44)</f>
        <v>0</v>
      </c>
      <c r="S45" s="1085"/>
      <c r="T45" s="156" t="s">
        <v>44</v>
      </c>
      <c r="U45" s="157"/>
    </row>
    <row r="46" spans="1:22" ht="45" customHeight="1" x14ac:dyDescent="0.2">
      <c r="A46" s="14" t="s">
        <v>63</v>
      </c>
      <c r="B46" s="14"/>
      <c r="C46" s="14"/>
      <c r="D46" s="14"/>
      <c r="E46" s="14"/>
      <c r="F46" s="14"/>
      <c r="G46" s="14"/>
      <c r="H46" s="14"/>
      <c r="I46" s="14"/>
      <c r="J46" s="14"/>
      <c r="K46" s="14"/>
      <c r="L46" s="14"/>
      <c r="M46" s="14"/>
      <c r="N46" s="14"/>
      <c r="O46" s="14"/>
      <c r="P46" s="14"/>
      <c r="Q46" s="14"/>
      <c r="R46" s="14"/>
      <c r="S46" s="14"/>
      <c r="T46" s="14"/>
      <c r="U46" s="14"/>
    </row>
    <row r="47" spans="1:22" ht="15.75" customHeight="1" x14ac:dyDescent="0.2">
      <c r="A47" s="14" t="str">
        <f>IF(U14="Ja","Die steuerliche Vertretung (StB/WP) bestätigt mit der Unterschrift auf den Belegverzeichnissen die Aktivierung im Anlagevermögen für die einzelnen abgerechneten Belege entsprechend der Angaben je Belegverzeichnis-Zeile.","")</f>
        <v/>
      </c>
      <c r="B47" s="14"/>
      <c r="C47" s="14"/>
      <c r="D47" s="14"/>
      <c r="E47" s="14"/>
      <c r="F47" s="14"/>
      <c r="G47" s="14"/>
      <c r="H47" s="14"/>
      <c r="I47" s="14"/>
      <c r="J47" s="14"/>
      <c r="K47" s="14"/>
      <c r="L47" s="14"/>
      <c r="M47" s="14"/>
      <c r="N47" s="14"/>
      <c r="O47" s="14"/>
      <c r="P47" s="14"/>
      <c r="Q47" s="14"/>
      <c r="R47" s="14"/>
      <c r="S47" s="14"/>
      <c r="T47" s="14"/>
      <c r="U47" s="14"/>
    </row>
    <row r="48" spans="1:22" ht="15.75" customHeight="1" x14ac:dyDescent="0.2">
      <c r="A48" s="154"/>
      <c r="B48" s="154"/>
      <c r="C48" s="154"/>
      <c r="D48" s="154"/>
      <c r="E48" s="154"/>
      <c r="F48" s="154"/>
      <c r="G48" s="154"/>
      <c r="H48" s="154"/>
      <c r="I48" s="154"/>
      <c r="J48" s="154"/>
      <c r="K48" s="154"/>
      <c r="L48" s="154"/>
      <c r="M48" s="154"/>
      <c r="N48" s="154"/>
      <c r="O48" s="154"/>
      <c r="P48" s="154"/>
      <c r="Q48" s="154"/>
      <c r="R48" s="154"/>
      <c r="S48" s="154"/>
      <c r="T48" s="154"/>
      <c r="U48" s="83"/>
    </row>
    <row r="49" spans="1:21" ht="15.75" customHeight="1" x14ac:dyDescent="0.2">
      <c r="A49" s="154"/>
      <c r="B49" s="154"/>
      <c r="C49" s="154"/>
      <c r="D49" s="154"/>
      <c r="E49" s="154"/>
      <c r="F49" s="154"/>
      <c r="G49" s="154"/>
      <c r="H49" s="154"/>
      <c r="I49" s="154"/>
      <c r="J49" s="154"/>
      <c r="K49" s="154"/>
      <c r="L49" s="154"/>
      <c r="M49" s="154"/>
      <c r="N49" s="154"/>
      <c r="O49" s="154"/>
      <c r="P49" s="154"/>
      <c r="Q49" s="154"/>
      <c r="R49" s="154"/>
      <c r="S49" s="154"/>
      <c r="T49" s="154"/>
      <c r="U49" s="83"/>
    </row>
    <row r="50" spans="1:21" ht="15.75" customHeight="1" x14ac:dyDescent="0.2">
      <c r="A50" s="154"/>
      <c r="B50" s="154"/>
      <c r="C50" s="154"/>
      <c r="D50" s="154"/>
      <c r="E50" s="154"/>
      <c r="F50" s="154"/>
      <c r="G50" s="154"/>
      <c r="H50" s="154"/>
      <c r="I50" s="154"/>
      <c r="J50" s="154"/>
      <c r="K50" s="154"/>
      <c r="L50" s="154"/>
      <c r="M50" s="154"/>
      <c r="N50" s="154"/>
      <c r="O50" s="154"/>
      <c r="P50" s="154"/>
      <c r="Q50" s="154"/>
      <c r="R50" s="154"/>
      <c r="S50" s="154"/>
      <c r="T50" s="154"/>
      <c r="U50" s="83"/>
    </row>
    <row r="51" spans="1:21" ht="15.75" customHeight="1" x14ac:dyDescent="0.2">
      <c r="A51" s="154"/>
      <c r="B51" s="154"/>
      <c r="C51" s="154"/>
      <c r="D51" s="154"/>
      <c r="E51" s="154"/>
      <c r="F51" s="154"/>
      <c r="G51" s="154"/>
      <c r="H51" s="154"/>
      <c r="I51" s="154"/>
      <c r="J51" s="154"/>
      <c r="K51" s="154"/>
      <c r="L51" s="154"/>
      <c r="M51" s="154"/>
      <c r="N51" s="154"/>
      <c r="O51" s="154"/>
      <c r="P51" s="154"/>
      <c r="Q51" s="154"/>
      <c r="R51" s="154"/>
      <c r="S51" s="154"/>
      <c r="T51" s="154"/>
      <c r="U51" s="83"/>
    </row>
    <row r="52" spans="1:21" ht="15.75" customHeight="1" x14ac:dyDescent="0.2">
      <c r="A52" s="154"/>
      <c r="B52" s="154"/>
      <c r="C52" s="154"/>
      <c r="D52" s="154"/>
      <c r="E52" s="154"/>
      <c r="F52" s="154"/>
      <c r="G52" s="154"/>
      <c r="H52" s="154"/>
      <c r="I52" s="154"/>
      <c r="J52" s="154"/>
      <c r="K52" s="154"/>
      <c r="L52" s="154"/>
      <c r="M52" s="154"/>
      <c r="N52" s="154"/>
      <c r="O52" s="154"/>
      <c r="P52" s="154"/>
      <c r="Q52" s="154"/>
      <c r="R52" s="154"/>
      <c r="S52" s="154"/>
      <c r="T52" s="154"/>
      <c r="U52" s="83"/>
    </row>
    <row r="53" spans="1:21" ht="15.75" customHeight="1" x14ac:dyDescent="0.2">
      <c r="A53" s="154"/>
      <c r="B53" s="154"/>
      <c r="C53" s="154"/>
      <c r="D53" s="154"/>
      <c r="E53" s="154"/>
      <c r="F53" s="154"/>
      <c r="G53" s="154"/>
      <c r="H53" s="154"/>
      <c r="I53" s="154"/>
      <c r="J53" s="154"/>
      <c r="K53" s="154"/>
      <c r="L53" s="154"/>
      <c r="M53" s="154"/>
      <c r="N53" s="154"/>
      <c r="O53" s="154"/>
      <c r="P53" s="154"/>
      <c r="Q53" s="154"/>
      <c r="R53" s="154"/>
      <c r="S53" s="154"/>
      <c r="T53" s="154"/>
      <c r="U53" s="83"/>
    </row>
    <row r="54" spans="1:21" s="42" customFormat="1" ht="15.75" customHeight="1" x14ac:dyDescent="0.2">
      <c r="A54" s="160"/>
      <c r="B54" s="160"/>
      <c r="C54" s="161"/>
      <c r="D54" s="162"/>
      <c r="E54" s="163"/>
      <c r="F54" s="164"/>
      <c r="G54" s="95"/>
      <c r="H54" s="154"/>
      <c r="I54" s="154"/>
      <c r="J54" s="76"/>
      <c r="K54" s="76"/>
      <c r="L54" s="95"/>
      <c r="M54" s="95"/>
      <c r="N54" s="165"/>
      <c r="O54" s="165"/>
      <c r="P54" s="76"/>
      <c r="Q54" s="95"/>
      <c r="R54" s="134"/>
      <c r="S54" s="134"/>
      <c r="T54" s="134"/>
      <c r="U54" s="76"/>
    </row>
    <row r="55" spans="1:21" s="42" customFormat="1" ht="15" x14ac:dyDescent="0.2">
      <c r="A55" s="79" t="s">
        <v>104</v>
      </c>
      <c r="B55" s="166"/>
      <c r="C55" s="74"/>
      <c r="D55" s="75"/>
      <c r="E55" s="163"/>
      <c r="F55" s="164"/>
      <c r="G55" s="95"/>
      <c r="H55" s="154"/>
      <c r="I55" s="154"/>
      <c r="J55" s="167"/>
      <c r="K55" s="167"/>
      <c r="L55" s="95"/>
      <c r="M55" s="95"/>
      <c r="N55" s="1089" t="s">
        <v>22</v>
      </c>
      <c r="O55" s="1089"/>
      <c r="P55" s="167"/>
      <c r="Q55" s="95"/>
      <c r="R55" s="95"/>
      <c r="S55" s="1084" t="str">
        <f>IF(AND(U14="Ja",E13="Endabrechnung"),"Aktivierungsbestätigung StB/WP","")</f>
        <v/>
      </c>
      <c r="T55" s="1084"/>
      <c r="U55" s="1084"/>
    </row>
    <row r="56" spans="1:21" s="42" customFormat="1" ht="15" x14ac:dyDescent="0.2">
      <c r="A56" s="1083" t="s">
        <v>24</v>
      </c>
      <c r="B56" s="1083"/>
      <c r="C56" s="1083"/>
      <c r="D56" s="1083"/>
      <c r="E56" s="95"/>
      <c r="F56" s="95"/>
      <c r="G56" s="95"/>
      <c r="H56" s="154"/>
      <c r="I56" s="154"/>
      <c r="J56" s="95"/>
      <c r="K56" s="95"/>
      <c r="L56" s="95"/>
      <c r="M56" s="95"/>
      <c r="N56" s="1083" t="s">
        <v>25</v>
      </c>
      <c r="O56" s="1083"/>
      <c r="P56" s="168"/>
      <c r="Q56" s="95"/>
      <c r="R56" s="95"/>
      <c r="S56" s="1083" t="str">
        <f>IF(AND(U14="Ja",E13="Endabrechnung"),"(Datum, Stempel, Unterschrift)","")</f>
        <v/>
      </c>
      <c r="T56" s="1083"/>
      <c r="U56" s="1083"/>
    </row>
  </sheetData>
  <sheetProtection password="CF27" sheet="1" formatRows="0" selectLockedCells="1" autoFilter="0"/>
  <autoFilter ref="Q28:T32">
    <filterColumn colId="1" showButton="0"/>
  </autoFilter>
  <mergeCells count="94">
    <mergeCell ref="A56:D56"/>
    <mergeCell ref="A46:U46"/>
    <mergeCell ref="A26:U26"/>
    <mergeCell ref="L12:T13"/>
    <mergeCell ref="B33:F33"/>
    <mergeCell ref="G33:I33"/>
    <mergeCell ref="L33:M33"/>
    <mergeCell ref="R33:S33"/>
    <mergeCell ref="Q17:U18"/>
    <mergeCell ref="R34:S34"/>
    <mergeCell ref="R35:S35"/>
    <mergeCell ref="B34:F34"/>
    <mergeCell ref="G34:I34"/>
    <mergeCell ref="L34:M34"/>
    <mergeCell ref="B35:F35"/>
    <mergeCell ref="G35:I35"/>
    <mergeCell ref="B44:F44"/>
    <mergeCell ref="G44:I44"/>
    <mergeCell ref="L44:M44"/>
    <mergeCell ref="R44:S44"/>
    <mergeCell ref="R45:S45"/>
    <mergeCell ref="B42:F42"/>
    <mergeCell ref="G42:I42"/>
    <mergeCell ref="L42:M42"/>
    <mergeCell ref="R42:S42"/>
    <mergeCell ref="B43:F43"/>
    <mergeCell ref="G43:I43"/>
    <mergeCell ref="L43:M43"/>
    <mergeCell ref="R43:S43"/>
    <mergeCell ref="S56:U56"/>
    <mergeCell ref="S55:U55"/>
    <mergeCell ref="L21:M21"/>
    <mergeCell ref="R38:S38"/>
    <mergeCell ref="G31:I31"/>
    <mergeCell ref="R29:S29"/>
    <mergeCell ref="R30:S30"/>
    <mergeCell ref="R31:S31"/>
    <mergeCell ref="L31:M31"/>
    <mergeCell ref="G29:I29"/>
    <mergeCell ref="G30:I30"/>
    <mergeCell ref="R37:S37"/>
    <mergeCell ref="R32:S32"/>
    <mergeCell ref="R36:S36"/>
    <mergeCell ref="N55:O55"/>
    <mergeCell ref="N56:O56"/>
    <mergeCell ref="A1:U1"/>
    <mergeCell ref="A6:D6"/>
    <mergeCell ref="A2:U4"/>
    <mergeCell ref="A14:D14"/>
    <mergeCell ref="L18:M18"/>
    <mergeCell ref="A7:D7"/>
    <mergeCell ref="E6:R6"/>
    <mergeCell ref="E7:R7"/>
    <mergeCell ref="A10:D10"/>
    <mergeCell ref="A12:D12"/>
    <mergeCell ref="A13:D13"/>
    <mergeCell ref="E8:M8"/>
    <mergeCell ref="G37:I37"/>
    <mergeCell ref="L37:M37"/>
    <mergeCell ref="L17:M17"/>
    <mergeCell ref="L28:M28"/>
    <mergeCell ref="G28:I28"/>
    <mergeCell ref="G36:I36"/>
    <mergeCell ref="L35:M35"/>
    <mergeCell ref="B29:F29"/>
    <mergeCell ref="B30:F30"/>
    <mergeCell ref="L19:M19"/>
    <mergeCell ref="J23:K23"/>
    <mergeCell ref="J21:K21"/>
    <mergeCell ref="L20:M20"/>
    <mergeCell ref="L22:M22"/>
    <mergeCell ref="L23:M23"/>
    <mergeCell ref="R28:S28"/>
    <mergeCell ref="J17:K17"/>
    <mergeCell ref="J18:K18"/>
    <mergeCell ref="J19:K19"/>
    <mergeCell ref="J20:K20"/>
    <mergeCell ref="J22:K22"/>
    <mergeCell ref="A47:U47"/>
    <mergeCell ref="B37:F37"/>
    <mergeCell ref="E13:F13"/>
    <mergeCell ref="A15:D15"/>
    <mergeCell ref="B31:F31"/>
    <mergeCell ref="L29:M29"/>
    <mergeCell ref="L30:M30"/>
    <mergeCell ref="B32:F32"/>
    <mergeCell ref="G32:I32"/>
    <mergeCell ref="L32:M32"/>
    <mergeCell ref="L36:M36"/>
    <mergeCell ref="L24:M24"/>
    <mergeCell ref="B36:F36"/>
    <mergeCell ref="B28:F28"/>
    <mergeCell ref="J24:K24"/>
    <mergeCell ref="A39:T39"/>
  </mergeCells>
  <conditionalFormatting sqref="U6 U10 E10 G12 E12:E14 U13:U14 E6:E7 O9">
    <cfRule type="cellIs" dxfId="334" priority="3" operator="equal">
      <formula>""</formula>
    </cfRule>
  </conditionalFormatting>
  <conditionalFormatting sqref="G12">
    <cfRule type="cellIs" dxfId="333" priority="36" operator="lessThan">
      <formula>$E$12</formula>
    </cfRule>
    <cfRule type="expression" dxfId="332" priority="38">
      <formula>$E$12=""</formula>
    </cfRule>
  </conditionalFormatting>
  <conditionalFormatting sqref="G29:G37 H36:I37">
    <cfRule type="expression" dxfId="331" priority="35">
      <formula>AND(OR(B29&lt;&gt;"",Q29&lt;&gt;"",L29&lt;&gt;"",R29&lt;&gt;"",T29&lt;&gt;""),G29="")</formula>
    </cfRule>
  </conditionalFormatting>
  <conditionalFormatting sqref="M36:M37 L29:L37">
    <cfRule type="expression" dxfId="330" priority="34">
      <formula>AND(OR(B29&lt;&gt;"",G29&lt;&gt;"",Q29&lt;&gt;"",R29&lt;&gt;"",T29&lt;&gt;""),L29="")</formula>
    </cfRule>
  </conditionalFormatting>
  <conditionalFormatting sqref="Q29:Q37">
    <cfRule type="expression" dxfId="329" priority="33">
      <formula>AND(OR(B29&lt;&gt;"",G29&lt;&gt;"",L29&lt;&gt;"",R29&lt;&gt;"",T29&lt;&gt;""),Q29="")</formula>
    </cfRule>
  </conditionalFormatting>
  <conditionalFormatting sqref="T29:T37">
    <cfRule type="expression" dxfId="328" priority="31">
      <formula>AND(OR(B29&lt;&gt;"",G29&lt;&gt;"",L29&lt;&gt;"",R29&lt;&gt;"",Q29&lt;&gt;""),T29="")</formula>
    </cfRule>
  </conditionalFormatting>
  <conditionalFormatting sqref="B29:B37 C36:E37">
    <cfRule type="expression" dxfId="327" priority="27">
      <formula>AND(OR(Q29&lt;&gt;"",G29&lt;&gt;"",L29&lt;&gt;"",R29&lt;&gt;"",T29&lt;&gt;""),B29="")</formula>
    </cfRule>
  </conditionalFormatting>
  <conditionalFormatting sqref="E12">
    <cfRule type="cellIs" dxfId="326" priority="61" operator="lessThan">
      <formula>$E$11</formula>
    </cfRule>
  </conditionalFormatting>
  <conditionalFormatting sqref="E14">
    <cfRule type="expression" dxfId="325" priority="24" stopIfTrue="1">
      <formula>$E$15="Ja"</formula>
    </cfRule>
    <cfRule type="expression" dxfId="324" priority="70">
      <formula>AND($E$13&lt;&gt;"",$E$14&lt;&gt;"",OR($E$14&lt;$E$12,$E$14&gt;$G$13,AND(ISNUMBER(SEARCH("Zwi*",$E$13)),EOMONTH($E$14,0)&gt;EOMONTH($G$12,0)),AND(ISNUMBER(SEARCH("end*",$E$13)),EOMONTH($E$14,0)&lt;=EOMONTH($G$12,0))))</formula>
    </cfRule>
  </conditionalFormatting>
  <conditionalFormatting sqref="G43:G44">
    <cfRule type="expression" dxfId="323" priority="20">
      <formula>AND(OR(B43&lt;&gt;"",Q43&lt;&gt;"",L43&lt;&gt;"",R43&lt;&gt;"",T43&lt;&gt;""),G43="")</formula>
    </cfRule>
  </conditionalFormatting>
  <conditionalFormatting sqref="L43:L44">
    <cfRule type="expression" dxfId="322" priority="19">
      <formula>AND(OR(B43&lt;&gt;"",G43&lt;&gt;"",Q43&lt;&gt;"",R43&lt;&gt;"",T43&lt;&gt;""),L43="")</formula>
    </cfRule>
  </conditionalFormatting>
  <conditionalFormatting sqref="Q43:Q44">
    <cfRule type="expression" dxfId="321" priority="18">
      <formula>AND(OR(B43&lt;&gt;"",G43&lt;&gt;"",L43&lt;&gt;"",R43&lt;&gt;"",T43&lt;&gt;""),Q43="")</formula>
    </cfRule>
  </conditionalFormatting>
  <conditionalFormatting sqref="R43:R44 R29:S37">
    <cfRule type="expression" dxfId="320" priority="17">
      <formula>AND(OR(B29&lt;&gt;"",G29&lt;&gt;"",L29&lt;&gt;"",Q29&lt;&gt;"",T29&lt;&gt;""),R29="")</formula>
    </cfRule>
  </conditionalFormatting>
  <conditionalFormatting sqref="T43:T45">
    <cfRule type="expression" dxfId="319" priority="16">
      <formula>AND(OR(B43&lt;&gt;"",G43&lt;&gt;"",L43&lt;&gt;"",R43&lt;&gt;"",Q43&lt;&gt;""),T43="")</formula>
    </cfRule>
  </conditionalFormatting>
  <conditionalFormatting sqref="B43:B44">
    <cfRule type="expression" dxfId="318" priority="15">
      <formula>AND(OR(Q43&lt;&gt;"",G43&lt;&gt;"",L43&lt;&gt;"",R43&lt;&gt;"",T43&lt;&gt;""),B43="")</formula>
    </cfRule>
  </conditionalFormatting>
  <conditionalFormatting sqref="S54:U54">
    <cfRule type="expression" dxfId="317" priority="79">
      <formula>AND($U$14="Ja",$E$13="Endabrechnung")</formula>
    </cfRule>
  </conditionalFormatting>
  <conditionalFormatting sqref="A26:U26">
    <cfRule type="containsText" dxfId="316" priority="12" operator="containsText" text="fehlt">
      <formula>NOT(ISERROR(SEARCH("fehlt",A26)))</formula>
    </cfRule>
  </conditionalFormatting>
  <conditionalFormatting sqref="E15">
    <cfRule type="expression" dxfId="315" priority="21">
      <formula>AND($F$15&lt;&gt;"",$E$15="")</formula>
    </cfRule>
    <cfRule type="expression" dxfId="314" priority="23">
      <formula>AND($E$15&lt;&gt;"",$A$15="")</formula>
    </cfRule>
  </conditionalFormatting>
  <conditionalFormatting sqref="F36:F37">
    <cfRule type="expression" dxfId="313" priority="84">
      <formula>AND(OR(U36&lt;&gt;"",K36&lt;&gt;"",Q36&lt;&gt;"",V36&lt;&gt;"",X36&lt;&gt;""),F36="")</formula>
    </cfRule>
  </conditionalFormatting>
  <conditionalFormatting sqref="U19">
    <cfRule type="cellIs" dxfId="312" priority="8" operator="equal">
      <formula>""</formula>
    </cfRule>
  </conditionalFormatting>
  <conditionalFormatting sqref="U20">
    <cfRule type="expression" dxfId="311" priority="1">
      <formula>AND($T$20&lt;&gt;"",$U$20="")</formula>
    </cfRule>
  </conditionalFormatting>
  <conditionalFormatting sqref="U14 U20">
    <cfRule type="expression" dxfId="310" priority="11">
      <formula>AND(T14="",U14&lt;&gt;"")</formula>
    </cfRule>
  </conditionalFormatting>
  <conditionalFormatting sqref="A24:E24">
    <cfRule type="expression" dxfId="309" priority="6">
      <formula>$A$24&lt;&gt;""</formula>
    </cfRule>
  </conditionalFormatting>
  <conditionalFormatting sqref="P29:P37">
    <cfRule type="expression" dxfId="308" priority="5">
      <formula>AND($P29="",OR($T29="Genehmigt",$T29="Ausbezahlt"))</formula>
    </cfRule>
  </conditionalFormatting>
  <conditionalFormatting sqref="P43:P44">
    <cfRule type="expression" dxfId="307" priority="4">
      <formula>AND($P43="",OR($T43="Genehmigt",$T43="Ausbezahlt"))</formula>
    </cfRule>
  </conditionalFormatting>
  <conditionalFormatting sqref="E13:F13">
    <cfRule type="expression" dxfId="306" priority="7">
      <formula>OR(AND(ISNUMBER(SEARCH("Zwi*",$E$13)),EOMONTH($E$14,0)&gt;EOMONTH($G$12,0)),AND(ISNUMBER(SEARCH("end*",$E$13)),EOMONTH($E$14,0)&lt;=EOMONTH($G$12,0)))</formula>
    </cfRule>
  </conditionalFormatting>
  <conditionalFormatting sqref="J18:K22">
    <cfRule type="cellIs" dxfId="305" priority="2" operator="equal">
      <formula>""</formula>
    </cfRule>
  </conditionalFormatting>
  <conditionalFormatting sqref="U19:U20">
    <cfRule type="expression" dxfId="304" priority="22">
      <formula>AND($U$19="Ja",$U$20="Keiner")</formula>
    </cfRule>
  </conditionalFormatting>
  <dataValidations count="10">
    <dataValidation type="date" allowBlank="1" showInputMessage="1" showErrorMessage="1" errorTitle="Fehler bei Datumseingabe!" error="Datumseingabe falsch oder außerhalb des zulässigen Wertebereichs!" promptTitle="Hinweis Datumseingabe:" prompt="Geben Sie ein gültiges Datum nach dem Beginn der Tätigkeiten und bis max. 31.12.2023 ein!" sqref="G12">
      <formula1>E12</formula1>
      <formula2>G11</formula2>
    </dataValidation>
    <dataValidation type="date" allowBlank="1" showInputMessage="1" showErrorMessage="1" errorTitle="Fehler bei Datumseingabe!" error="Datumseingabe falsch oder außerhalb des zulässigen Wertebereichs!" promptTitle="Hinweis Datumseingabe:" prompt="Geben Sie ein gültiges Datum nach dem Beginn des Durchführungszeitraumes und bis max. 30.06.2023 ein!" sqref="E14">
      <formula1>E12</formula1>
      <formula2>45107</formula2>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7 und 31.12.2020 ein!" sqref="E12">
      <formula1>E11</formula1>
      <formula2>44196</formula2>
    </dataValidation>
    <dataValidation type="list" allowBlank="1" showInputMessage="1" showErrorMessage="1" errorTitle="Fehlerhafte Eingabe!" error="Nur Einträge aus der Liste zulässig!" promptTitle="Hinweis zur Eingabe:" prompt="Bitte wählen Sie aus der Liste aus!" sqref="U13:U14 U19">
      <formula1>"Ja,Nein"</formula1>
    </dataValidation>
    <dataValidation type="list" allowBlank="1" showInputMessage="1" showErrorMessage="1" errorTitle="Fehlerhafte Eingabe!" error="Nur &quot;Ja&quot; oder &quot;Nein&quot; zulässig!" promptTitle="Hinweis zur Eingabe:" prompt="Bitte wählen Sie aus der Liste aus!" sqref="Q29:Q37 Q43:Q44 E10">
      <formula1>"Ja,Nein"</formula1>
    </dataValidation>
    <dataValidation type="list" allowBlank="1" showInputMessage="1" showErrorMessage="1" errorTitle="Fehlerhafte Eingabe!" error="Nur Einträge aus der Liste zulässig!" promptTitle="Hinweis zur Eingabe:" prompt="Bitte wählen Sie aus der Liste aus!" sqref="T43:T44 T29:T37">
      <formula1>"Geplant,Beantragt,Genehmigt,Ausbezahlt"</formula1>
    </dataValidation>
    <dataValidation type="list" allowBlank="1" showInputMessage="1" showErrorMessage="1" errorTitle="Fehlerhafte Eingabe!" error="Nur Einträge aus der Liste zulässig!" promptTitle="Hinweis zur Eingabe:" prompt="Bitte wählen Sie aus der Liste aus!" sqref="E13:F13">
      <formula1>"Zwischenabrechnung,Endabrechnung"</formula1>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4 und 31.12.2022 ein!" sqref="P29:P37 P43:P44">
      <formula1>41640</formula1>
      <formula2>$G$11</formula2>
    </dataValidation>
    <dataValidation type="list" allowBlank="1" showInputMessage="1" showErrorMessage="1" errorTitle="Fehlerhafte Eingabe!" error="Nur Einträge aus der Liste zulässig!" promptTitle="Hinweis zur Eingabe:" prompt="Bitte wählen Sie aus der Liste aus!" sqref="U20">
      <formula1>"Keiner,15%,25%,"</formula1>
    </dataValidation>
    <dataValidation type="textLength" operator="greaterThanOrEqual" allowBlank="1" showInputMessage="1" showErrorMessage="1" promptTitle="Hinweis zur Eingabe:" prompt="Geben Sie mindestens die letzten 5 Ziffern ein!" sqref="U6">
      <formula1>5</formula1>
    </dataValidation>
  </dataValidations>
  <pageMargins left="0.59055118110236204" right="0.31496062992126" top="0.196850393700787" bottom="0.196850393700787" header="0.196850393700787" footer="0.196850393700787"/>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Line="0" autoPict="0">
                <anchor moveWithCells="1">
                  <from>
                    <xdr:col>20</xdr:col>
                    <xdr:colOff>495300</xdr:colOff>
                    <xdr:row>31</xdr:row>
                    <xdr:rowOff>152400</xdr:rowOff>
                  </from>
                  <to>
                    <xdr:col>20</xdr:col>
                    <xdr:colOff>895350</xdr:colOff>
                    <xdr:row>33</xdr:row>
                    <xdr:rowOff>47625</xdr:rowOff>
                  </to>
                </anchor>
              </controlPr>
            </control>
          </mc:Choice>
        </mc:AlternateContent>
        <mc:AlternateContent xmlns:mc="http://schemas.openxmlformats.org/markup-compatibility/2006">
          <mc:Choice Requires="x14">
            <control shapeId="77830" r:id="rId5" name="Check Box 6">
              <controlPr defaultSize="0" autoLine="0" autoPict="0">
                <anchor moveWithCells="1">
                  <from>
                    <xdr:col>20</xdr:col>
                    <xdr:colOff>495300</xdr:colOff>
                    <xdr:row>42</xdr:row>
                    <xdr:rowOff>38100</xdr:rowOff>
                  </from>
                  <to>
                    <xdr:col>20</xdr:col>
                    <xdr:colOff>895350</xdr:colOff>
                    <xdr:row>43</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tabColor rgb="FFFFC000"/>
    <pageSetUpPr fitToPage="1"/>
  </sheetPr>
  <dimension ref="A1:AB133"/>
  <sheetViews>
    <sheetView showGridLines="0" showZeros="0" view="pageBreakPreview" zoomScaleNormal="100" zoomScaleSheetLayoutView="100" workbookViewId="0">
      <pane xSplit="1" ySplit="17" topLeftCell="B18" activePane="bottomRight" state="frozen"/>
      <selection activeCell="E8" sqref="E8:M8"/>
      <selection pane="topRight" activeCell="E8" sqref="E8:M8"/>
      <selection pane="bottomLeft" activeCell="E8" sqref="E8:M8"/>
      <selection pane="bottomRight" activeCell="B18" sqref="B18"/>
    </sheetView>
  </sheetViews>
  <sheetFormatPr baseColWidth="10" defaultColWidth="11.42578125" defaultRowHeight="12.75" outlineLevelCol="1" x14ac:dyDescent="0.2"/>
  <cols>
    <col min="1" max="1" width="11.42578125" style="457" customWidth="1"/>
    <col min="2" max="2" width="12.140625" style="457" customWidth="1"/>
    <col min="3" max="3" width="28.5703125" style="457" customWidth="1"/>
    <col min="4" max="4" width="42.85546875" style="457" customWidth="1"/>
    <col min="5" max="6" width="15.7109375" style="457" customWidth="1"/>
    <col min="7" max="7" width="17.85546875" style="457" customWidth="1"/>
    <col min="8" max="8" width="9" style="457" customWidth="1"/>
    <col min="9" max="9" width="12.85546875" style="457" customWidth="1"/>
    <col min="10" max="10" width="13.7109375" style="457" customWidth="1"/>
    <col min="11" max="11" width="8.5703125" style="457" customWidth="1"/>
    <col min="12" max="12" width="16.42578125" style="457" customWidth="1"/>
    <col min="13" max="13" width="17.85546875" style="457" customWidth="1"/>
    <col min="14" max="19" width="12.85546875" style="83" hidden="1" customWidth="1" outlineLevel="1"/>
    <col min="20" max="21" width="15.7109375" style="83" hidden="1" customWidth="1" outlineLevel="1"/>
    <col min="22" max="22" width="28.5703125" style="83" hidden="1" customWidth="1" outlineLevel="1"/>
    <col min="23" max="26" width="5.7109375" style="83" hidden="1" customWidth="1" outlineLevel="1"/>
    <col min="27" max="27" width="5.7109375" style="457" hidden="1" customWidth="1" outlineLevel="1"/>
    <col min="28" max="28" width="11.42578125" style="457" collapsed="1"/>
    <col min="29" max="16384" width="11.42578125" style="457"/>
  </cols>
  <sheetData>
    <row r="1" spans="1:28" customFormat="1" ht="9" customHeight="1" x14ac:dyDescent="0.2">
      <c r="A1" s="1121"/>
      <c r="B1" s="1121"/>
      <c r="C1" s="1121"/>
      <c r="D1" s="1121"/>
      <c r="E1" s="1121"/>
      <c r="F1" s="1121"/>
      <c r="G1" s="1121"/>
      <c r="H1" s="1121"/>
      <c r="I1" s="1121"/>
      <c r="J1" s="1121"/>
      <c r="K1" s="1121"/>
      <c r="L1" s="1121"/>
      <c r="M1" s="1121"/>
      <c r="N1" s="466"/>
      <c r="O1" s="466"/>
      <c r="P1" s="466"/>
      <c r="Q1" s="466"/>
      <c r="R1" s="466"/>
      <c r="S1" s="466"/>
      <c r="T1" s="466"/>
      <c r="U1" s="466"/>
      <c r="V1" s="466"/>
      <c r="W1" s="83"/>
      <c r="X1" s="83"/>
      <c r="Y1" s="83"/>
      <c r="Z1" s="83"/>
      <c r="AA1" s="83"/>
      <c r="AB1" s="457"/>
    </row>
    <row r="2" spans="1:28" customFormat="1" ht="15" customHeight="1" x14ac:dyDescent="0.2">
      <c r="A2" s="1121" t="s">
        <v>28</v>
      </c>
      <c r="B2" s="1121"/>
      <c r="C2" s="1121"/>
      <c r="D2" s="1121"/>
      <c r="E2" s="1121"/>
      <c r="F2" s="1121"/>
      <c r="G2" s="1121"/>
      <c r="H2" s="1121"/>
      <c r="I2" s="1121"/>
      <c r="J2" s="1121"/>
      <c r="K2" s="1121"/>
      <c r="L2" s="1121"/>
      <c r="M2" s="1121"/>
      <c r="N2" s="466"/>
      <c r="O2" s="466"/>
      <c r="P2" s="466"/>
      <c r="Q2" s="466"/>
      <c r="R2" s="466"/>
      <c r="S2" s="466"/>
      <c r="T2" s="466"/>
      <c r="U2" s="466"/>
      <c r="V2" s="466"/>
      <c r="W2" s="1126">
        <v>5</v>
      </c>
      <c r="X2" s="1126"/>
      <c r="Y2" s="472" t="s">
        <v>222</v>
      </c>
      <c r="Z2" s="472"/>
      <c r="AA2" s="472"/>
      <c r="AB2" s="457"/>
    </row>
    <row r="3" spans="1:28" customFormat="1" ht="15" customHeight="1" x14ac:dyDescent="0.2">
      <c r="A3" s="1121"/>
      <c r="B3" s="1121"/>
      <c r="C3" s="1121"/>
      <c r="D3" s="1121"/>
      <c r="E3" s="1121"/>
      <c r="F3" s="1121"/>
      <c r="G3" s="1121"/>
      <c r="H3" s="1121"/>
      <c r="I3" s="1121"/>
      <c r="J3" s="1121"/>
      <c r="K3" s="1121"/>
      <c r="L3" s="1121"/>
      <c r="M3" s="1121"/>
      <c r="N3" s="466"/>
      <c r="O3" s="466"/>
      <c r="P3" s="466"/>
      <c r="Q3" s="466"/>
      <c r="R3" s="466"/>
      <c r="S3" s="466"/>
      <c r="T3" s="466"/>
      <c r="U3" s="466"/>
      <c r="V3" s="466"/>
      <c r="W3" s="1127">
        <v>2500</v>
      </c>
      <c r="X3" s="1127"/>
      <c r="Y3" s="472" t="s">
        <v>223</v>
      </c>
      <c r="Z3" s="472"/>
      <c r="AA3" s="472"/>
      <c r="AB3" s="457"/>
    </row>
    <row r="4" spans="1:28" customFormat="1" ht="15" customHeight="1" thickBot="1" x14ac:dyDescent="0.25">
      <c r="A4" s="1122"/>
      <c r="B4" s="1122"/>
      <c r="C4" s="1122"/>
      <c r="D4" s="1122"/>
      <c r="E4" s="1122"/>
      <c r="F4" s="1122"/>
      <c r="G4" s="1122"/>
      <c r="H4" s="1122"/>
      <c r="I4" s="1122"/>
      <c r="J4" s="1122"/>
      <c r="K4" s="1122"/>
      <c r="L4" s="1122"/>
      <c r="M4" s="1122"/>
      <c r="N4" s="466"/>
      <c r="O4" s="466"/>
      <c r="P4" s="466"/>
      <c r="Q4" s="466"/>
      <c r="R4" s="466"/>
      <c r="S4" s="466"/>
      <c r="T4" s="466"/>
      <c r="U4" s="466"/>
      <c r="V4" s="466"/>
      <c r="W4" s="1127">
        <v>200</v>
      </c>
      <c r="X4" s="1127"/>
      <c r="Y4" s="472" t="s">
        <v>224</v>
      </c>
      <c r="Z4" s="472"/>
      <c r="AA4" s="472"/>
      <c r="AB4" s="457"/>
    </row>
    <row r="5" spans="1:28" customFormat="1" ht="4.5" customHeight="1" x14ac:dyDescent="0.2">
      <c r="A5" s="56"/>
      <c r="B5" s="57"/>
      <c r="C5" s="58"/>
      <c r="D5" s="58"/>
      <c r="E5" s="58"/>
      <c r="F5" s="59"/>
      <c r="G5" s="61"/>
      <c r="H5" s="62"/>
      <c r="I5" s="62"/>
      <c r="J5" s="65"/>
      <c r="K5" s="66"/>
      <c r="L5" s="66"/>
      <c r="M5" s="67"/>
      <c r="N5" s="467"/>
      <c r="O5" s="466"/>
      <c r="P5" s="466"/>
      <c r="Q5" s="466"/>
      <c r="R5" s="466"/>
      <c r="S5" s="466"/>
      <c r="T5" s="466"/>
      <c r="U5" s="466"/>
      <c r="V5" s="466"/>
      <c r="W5" s="1119"/>
      <c r="X5" s="1119"/>
      <c r="Y5" s="472"/>
      <c r="Z5" s="472"/>
      <c r="AA5" s="472"/>
      <c r="AB5" s="457"/>
    </row>
    <row r="6" spans="1:28" customFormat="1" ht="15.75" customHeight="1" x14ac:dyDescent="0.2">
      <c r="A6" s="68" t="s">
        <v>60</v>
      </c>
      <c r="B6" s="69"/>
      <c r="C6" s="1123" t="str">
        <f>IF('Allgemeine Daten'!E6="","Eingabe fehlt!",'Allgemeine Daten'!E6)</f>
        <v>Eingabe fehlt!</v>
      </c>
      <c r="D6" s="1123"/>
      <c r="E6" s="1123"/>
      <c r="F6" s="1123"/>
      <c r="G6" s="1123"/>
      <c r="H6" s="1123"/>
      <c r="I6" s="1123"/>
      <c r="J6" s="1123"/>
      <c r="K6" s="408"/>
      <c r="L6" s="71" t="s">
        <v>0</v>
      </c>
      <c r="M6" s="409" t="str">
        <f>IF('Allgemeine Daten'!U6="","Eingabe fehlt!",'Allgemeine Daten'!U6)</f>
        <v>Eingabe fehlt!</v>
      </c>
      <c r="N6" s="467"/>
      <c r="O6" s="466"/>
      <c r="P6" s="466"/>
      <c r="Q6" s="466"/>
      <c r="R6" s="466"/>
      <c r="S6" s="466"/>
      <c r="T6" s="466"/>
      <c r="U6" s="466"/>
      <c r="V6" s="466"/>
      <c r="W6" s="1127">
        <v>160000</v>
      </c>
      <c r="X6" s="1127"/>
      <c r="Y6" s="472" t="s">
        <v>221</v>
      </c>
      <c r="Z6" s="472"/>
      <c r="AA6" s="472"/>
      <c r="AB6" s="457"/>
    </row>
    <row r="7" spans="1:28" customFormat="1" ht="15.75" customHeight="1" x14ac:dyDescent="0.2">
      <c r="A7" s="68" t="s">
        <v>67</v>
      </c>
      <c r="B7" s="72"/>
      <c r="C7" s="1123" t="str">
        <f>IF('Allgemeine Daten'!E7="","Eingabe fehlt!",'Allgemeine Daten'!E7)</f>
        <v>Eingabe fehlt!</v>
      </c>
      <c r="D7" s="1123"/>
      <c r="E7" s="410"/>
      <c r="F7" s="410"/>
      <c r="G7" s="410"/>
      <c r="H7" s="410"/>
      <c r="I7" s="410"/>
      <c r="J7" s="411"/>
      <c r="K7" s="412"/>
      <c r="L7" s="363" t="s">
        <v>14</v>
      </c>
      <c r="M7" s="413" t="str">
        <f>IF('Allgemeine Daten'!U10="","Eingabe fehlt!",'Allgemeine Daten'!U10)</f>
        <v>Eingabe fehlt!</v>
      </c>
      <c r="N7" s="468"/>
      <c r="O7" s="466"/>
      <c r="P7" s="466"/>
      <c r="Q7" s="466"/>
      <c r="R7" s="466"/>
      <c r="S7" s="466"/>
      <c r="T7" s="466"/>
      <c r="U7" s="466"/>
      <c r="V7" s="466"/>
      <c r="W7" s="1127">
        <v>10</v>
      </c>
      <c r="X7" s="1127"/>
      <c r="Y7" s="473" t="s">
        <v>220</v>
      </c>
      <c r="Z7" s="472"/>
      <c r="AA7" s="472"/>
      <c r="AB7" s="457"/>
    </row>
    <row r="8" spans="1:28" customFormat="1" ht="15.75" customHeight="1" x14ac:dyDescent="0.2">
      <c r="A8" s="68" t="s">
        <v>88</v>
      </c>
      <c r="B8" s="74"/>
      <c r="C8" s="74"/>
      <c r="D8" s="75" t="str">
        <f>IF('Allgemeine Daten'!U20="","Eingabe fehlt!",IF(AND('Allgemeine Daten'!U19="Ja",ISNUMBER('Allgemeine Daten'!U20)),'Allgemeine Daten'!U19&amp;" ("&amp;'Allgemeine Daten'!U20*100&amp;",00%)","Nein"))</f>
        <v>Eingabe fehlt!</v>
      </c>
      <c r="E8" s="414"/>
      <c r="F8" s="457"/>
      <c r="G8" s="415"/>
      <c r="H8" s="416"/>
      <c r="I8" s="417"/>
      <c r="J8" s="71"/>
      <c r="K8" s="71"/>
      <c r="L8" s="71" t="s">
        <v>10</v>
      </c>
      <c r="M8" s="418" t="str">
        <f>IF('Allgemeine Daten'!E13&lt;&gt;"",IF(ISNUMBER(SEARCH("End*",'Allgemeine Daten'!E13)),'Allgemeine Daten'!E13,"Zwischenabr."),"Eingabe fehlt!")</f>
        <v>Eingabe fehlt!</v>
      </c>
      <c r="N8" s="467"/>
      <c r="O8" s="466"/>
      <c r="P8" s="466"/>
      <c r="Q8" s="466"/>
      <c r="R8" s="466"/>
      <c r="S8" s="466"/>
      <c r="T8" s="466"/>
      <c r="U8" s="466"/>
      <c r="V8" s="466"/>
      <c r="W8" s="1128" t="str">
        <f>IF(AND('Allgemeine Daten'!U20&lt;&gt;"",'Allgemeine Daten'!U19="ja",ISNUMBER('Allgemeine Daten'!U20)),'Allgemeine Daten'!U20,"Nein")</f>
        <v>Nein</v>
      </c>
      <c r="X8" s="1128"/>
      <c r="Y8" s="473" t="s">
        <v>286</v>
      </c>
      <c r="Z8" s="1125" t="b">
        <v>1</v>
      </c>
      <c r="AA8" s="1125"/>
      <c r="AB8" s="992"/>
    </row>
    <row r="9" spans="1:28" customFormat="1" ht="16.5" customHeight="1" thickBot="1" x14ac:dyDescent="0.25">
      <c r="A9" s="419" t="s">
        <v>98</v>
      </c>
      <c r="B9" s="420"/>
      <c r="C9" s="1124" t="str">
        <f>'Allgemeine Daten'!O9</f>
        <v>09_FO_53_Belegverzeichnis_EFRE_2014-2020_F&amp;E_Projekte</v>
      </c>
      <c r="D9" s="1124"/>
      <c r="E9" s="1124"/>
      <c r="F9" s="421"/>
      <c r="G9" s="457"/>
      <c r="H9" s="422"/>
      <c r="I9" s="424" t="str">
        <f>CONCATENATE('Allgemeine Daten'!$T$7,"/",'Allgemeine Daten'!$T$8)</f>
        <v>Revision:/VKS-Version:</v>
      </c>
      <c r="J9" s="423"/>
      <c r="K9" s="989" t="str">
        <f>CONCATENATE('Allgemeine Daten'!$U$7," / ",'Allgemeine Daten'!$U$8)</f>
        <v>005/06.2019 / 3</v>
      </c>
      <c r="L9" s="424" t="str">
        <f>'Allgemeine Daten'!$P$8</f>
        <v>gültig ab:</v>
      </c>
      <c r="M9" s="425" t="str">
        <f>'Allgemeine Daten'!$O$8</f>
        <v>01.05.2019</v>
      </c>
      <c r="N9" s="466"/>
      <c r="O9" s="466"/>
      <c r="P9" s="466"/>
      <c r="Q9" s="466"/>
      <c r="R9" s="466"/>
      <c r="S9" s="466"/>
      <c r="T9" s="466"/>
      <c r="U9" s="466"/>
      <c r="V9" s="466"/>
      <c r="W9" s="1127">
        <v>34.08</v>
      </c>
      <c r="X9" s="1127"/>
      <c r="Y9" s="472" t="s">
        <v>218</v>
      </c>
      <c r="Z9" s="83"/>
      <c r="AA9" s="83"/>
      <c r="AB9" s="457"/>
    </row>
    <row r="10" spans="1:28" customFormat="1" ht="4.5" customHeight="1" x14ac:dyDescent="0.2">
      <c r="A10" s="426"/>
      <c r="B10" s="427"/>
      <c r="C10" s="77"/>
      <c r="D10" s="428"/>
      <c r="E10" s="428"/>
      <c r="F10" s="429"/>
      <c r="G10" s="475"/>
      <c r="H10" s="427"/>
      <c r="I10" s="430"/>
      <c r="J10" s="417">
        <f>EOMONTH($W$14,3)</f>
        <v>45382</v>
      </c>
      <c r="K10" s="431"/>
      <c r="L10" s="431"/>
      <c r="M10" s="432"/>
      <c r="N10" s="274"/>
      <c r="O10" s="469"/>
      <c r="P10" s="469"/>
      <c r="Q10" s="438"/>
      <c r="R10" s="438"/>
      <c r="S10" s="438"/>
      <c r="T10" s="438"/>
      <c r="U10" s="438"/>
      <c r="V10" s="438"/>
      <c r="W10" s="83"/>
      <c r="X10" s="83"/>
      <c r="Y10" s="83"/>
      <c r="Z10" s="83"/>
      <c r="AA10" s="83"/>
      <c r="AB10" s="457"/>
    </row>
    <row r="11" spans="1:28" customFormat="1" ht="19.5" customHeight="1" x14ac:dyDescent="0.2">
      <c r="A11" s="79" t="s">
        <v>7</v>
      </c>
      <c r="B11" s="433"/>
      <c r="C11" s="434" t="str">
        <f ca="1">MID(CELL("filename",$W$1),FIND("]",CELL("filename",$W$1))+1,31)</f>
        <v>Personalkosten (Übersicht)</v>
      </c>
      <c r="D11" s="9" t="s">
        <v>284</v>
      </c>
      <c r="E11" s="9"/>
      <c r="F11" s="9"/>
      <c r="G11" s="435" t="str">
        <f>IF('Allgemeine Daten'!E12="","Eingabe fehlt!",'Allgemeine Daten'!E12)</f>
        <v>Eingabe fehlt!</v>
      </c>
      <c r="H11" s="84"/>
      <c r="I11" s="436" t="str">
        <f>"bis: "</f>
        <v xml:space="preserve">bis: </v>
      </c>
      <c r="J11" s="437" t="str">
        <f>IF('Allgemeine Daten'!G12="","Eingabe fehlt!",'Allgemeine Daten'!G12)</f>
        <v>Eingabe fehlt!</v>
      </c>
      <c r="K11" s="438"/>
      <c r="L11" s="363" t="s">
        <v>0</v>
      </c>
      <c r="M11" s="439" t="str">
        <f>+M6</f>
        <v>Eingabe fehlt!</v>
      </c>
      <c r="N11" s="274"/>
      <c r="O11" s="469"/>
      <c r="P11" s="469"/>
      <c r="Q11" s="438"/>
      <c r="R11" s="438"/>
      <c r="S11" s="438"/>
      <c r="T11" s="438"/>
      <c r="U11" s="438"/>
      <c r="V11" s="438"/>
      <c r="W11" s="1127">
        <v>860</v>
      </c>
      <c r="X11" s="1127"/>
      <c r="Y11" s="472" t="s">
        <v>219</v>
      </c>
      <c r="Z11" s="83"/>
      <c r="AA11" s="83"/>
      <c r="AB11" s="457"/>
    </row>
    <row r="12" spans="1:28" customFormat="1" ht="4.5" customHeight="1" thickBot="1" x14ac:dyDescent="0.25">
      <c r="A12" s="1097"/>
      <c r="B12" s="1097"/>
      <c r="C12" s="1097"/>
      <c r="D12" s="410"/>
      <c r="E12" s="410"/>
      <c r="F12" s="440"/>
      <c r="G12" s="69"/>
      <c r="H12" s="441"/>
      <c r="I12" s="441"/>
      <c r="J12" s="1098"/>
      <c r="K12" s="1098"/>
      <c r="L12" s="1098"/>
      <c r="M12" s="1098"/>
      <c r="N12" s="470"/>
      <c r="O12" s="470"/>
      <c r="P12" s="470"/>
      <c r="Q12" s="470"/>
      <c r="R12" s="470"/>
      <c r="S12" s="470"/>
      <c r="T12" s="470"/>
      <c r="U12" s="470"/>
      <c r="V12" s="470"/>
      <c r="W12" s="1119"/>
      <c r="X12" s="1119"/>
      <c r="Y12" s="83"/>
      <c r="Z12" s="83"/>
      <c r="AA12" s="83"/>
      <c r="AB12" s="457"/>
    </row>
    <row r="13" spans="1:28" customFormat="1" ht="21.75" customHeight="1" thickBot="1" x14ac:dyDescent="0.25">
      <c r="A13" s="81" t="s">
        <v>120</v>
      </c>
      <c r="B13" s="442"/>
      <c r="C13" s="443"/>
      <c r="D13" s="443"/>
      <c r="E13" s="443"/>
      <c r="F13" s="443"/>
      <c r="G13" s="444"/>
      <c r="H13" s="445"/>
      <c r="I13" s="445"/>
      <c r="J13" s="445"/>
      <c r="K13" s="446"/>
      <c r="L13" s="446"/>
      <c r="M13" s="82" t="s">
        <v>121</v>
      </c>
      <c r="N13" s="83"/>
      <c r="O13" s="83"/>
      <c r="P13" s="83"/>
      <c r="Q13" s="83"/>
      <c r="R13" s="83"/>
      <c r="S13" s="83"/>
      <c r="T13" s="83"/>
      <c r="U13" s="83"/>
      <c r="V13" s="471"/>
      <c r="W13" s="1120">
        <f>'Allgemeine Daten'!E11</f>
        <v>42736</v>
      </c>
      <c r="X13" s="1120"/>
      <c r="Y13" s="988" t="s">
        <v>243</v>
      </c>
      <c r="Z13" s="83"/>
      <c r="AA13" s="83"/>
      <c r="AB13" s="457"/>
    </row>
    <row r="14" spans="1:28" customFormat="1" ht="45" customHeight="1" thickBot="1" x14ac:dyDescent="0.25">
      <c r="A14" s="1111" t="s">
        <v>135</v>
      </c>
      <c r="B14" s="1113" t="s">
        <v>122</v>
      </c>
      <c r="C14" s="350" t="str">
        <f>"MitarbeiterIn 
(Vor- und Zuname)
(mindestens "&amp;W2&amp;" Zeichen)"</f>
        <v>MitarbeiterIn 
(Vor- und Zuname)
(mindestens 5 Zeichen)</v>
      </c>
      <c r="D14" s="350" t="s">
        <v>134</v>
      </c>
      <c r="E14" s="1115" t="s">
        <v>124</v>
      </c>
      <c r="F14" s="1117" t="s">
        <v>123</v>
      </c>
      <c r="G14" s="364" t="s">
        <v>125</v>
      </c>
      <c r="H14" s="1093" t="s">
        <v>216</v>
      </c>
      <c r="I14" s="1095" t="str">
        <f>"Stundensatz
(nur je Kalenderjahr gültig, keine Jahressprünge zulässig!
Erläuterung sofern über €"&amp;W4&amp;",-)"</f>
        <v>Stundensatz
(nur je Kalenderjahr gültig, keine Jahressprünge zulässig!
Erläuterung sofern über €200,-)</v>
      </c>
      <c r="J14" s="1096"/>
      <c r="K14" s="1101" t="s">
        <v>55</v>
      </c>
      <c r="L14" s="401" t="str">
        <f>"Stundensatz
inkl. GKZ ("&amp;IFERROR($W$8*100,0)&amp;"%)
(sofern genehm.)"</f>
        <v>Stundensatz
inkl. GKZ (0%)
(sofern genehm.)</v>
      </c>
      <c r="M14" s="366" t="s">
        <v>119</v>
      </c>
      <c r="N14" s="1103" t="s">
        <v>108</v>
      </c>
      <c r="O14" s="1104"/>
      <c r="P14" s="1104"/>
      <c r="Q14" s="1104"/>
      <c r="R14" s="1104"/>
      <c r="S14" s="1104"/>
      <c r="T14" s="1104"/>
      <c r="U14" s="1104"/>
      <c r="V14" s="1105"/>
      <c r="W14" s="1120">
        <f>+'Allgemeine Daten'!G11</f>
        <v>45291</v>
      </c>
      <c r="X14" s="1120"/>
      <c r="Y14" s="987" t="s">
        <v>244</v>
      </c>
      <c r="Z14" s="47"/>
      <c r="AA14" s="47"/>
    </row>
    <row r="15" spans="1:28" customFormat="1" ht="60" customHeight="1" thickBot="1" x14ac:dyDescent="0.25">
      <c r="A15" s="1112"/>
      <c r="B15" s="1114"/>
      <c r="C15" s="447" t="s">
        <v>46</v>
      </c>
      <c r="D15" s="351" t="str">
        <f>"(Eingabe von mindestens "&amp;W2&amp;" Zeichen erforderlich)"</f>
        <v>(Eingabe von mindestens 5 Zeichen erforderlich)</v>
      </c>
      <c r="E15" s="1116"/>
      <c r="F15" s="1118"/>
      <c r="G15" s="365" t="s">
        <v>126</v>
      </c>
      <c r="H15" s="1094"/>
      <c r="I15" s="352" t="s">
        <v>217</v>
      </c>
      <c r="J15" s="367" t="s">
        <v>225</v>
      </c>
      <c r="K15" s="1102"/>
      <c r="L15" s="367" t="s">
        <v>130</v>
      </c>
      <c r="M15" s="449" t="str">
        <f>"(Projektstunden mal Stundensatz)"&amp;IF(SUBTOTAL(4,M18:M120)&gt;W6,"
Erläuterung wenn über €"&amp;W6/1000&amp;".000,-","")</f>
        <v>(Projektstunden mal Stundensatz)</v>
      </c>
      <c r="N15" s="368" t="s">
        <v>49</v>
      </c>
      <c r="O15" s="369" t="s">
        <v>131</v>
      </c>
      <c r="P15" s="368" t="s">
        <v>56</v>
      </c>
      <c r="Q15" s="369" t="s">
        <v>132</v>
      </c>
      <c r="R15" s="370" t="s">
        <v>133</v>
      </c>
      <c r="S15" s="368" t="s">
        <v>65</v>
      </c>
      <c r="T15" s="283" t="s">
        <v>110</v>
      </c>
      <c r="U15" s="371" t="s">
        <v>53</v>
      </c>
      <c r="V15" s="372" t="s">
        <v>50</v>
      </c>
      <c r="W15" s="47"/>
      <c r="X15" s="47"/>
      <c r="Y15" s="448" t="s">
        <v>128</v>
      </c>
      <c r="Z15" s="448" t="str">
        <f>"Std.-Satz über €"&amp;W4&amp;",-"</f>
        <v>Std.-Satz über €200,-</v>
      </c>
      <c r="AA15" s="448" t="s">
        <v>129</v>
      </c>
    </row>
    <row r="16" spans="1:28" customFormat="1" ht="24" customHeight="1" x14ac:dyDescent="0.2">
      <c r="A16" s="1106" t="s">
        <v>105</v>
      </c>
      <c r="B16" s="1108" t="s">
        <v>52</v>
      </c>
      <c r="C16" s="1109"/>
      <c r="D16" s="1110"/>
      <c r="E16" s="234" t="s">
        <v>47</v>
      </c>
      <c r="F16" s="233" t="s">
        <v>4</v>
      </c>
      <c r="G16" s="233" t="s">
        <v>48</v>
      </c>
      <c r="H16" s="990" t="s">
        <v>285</v>
      </c>
      <c r="I16" s="402" t="s">
        <v>48</v>
      </c>
      <c r="J16" s="403" t="s">
        <v>51</v>
      </c>
      <c r="K16" s="991"/>
      <c r="L16" s="373" t="s">
        <v>51</v>
      </c>
      <c r="M16" s="374" t="str">
        <f>IF(SUBTOTAL(9,M18:M120)=0,"0,00 ",SUBTOTAL(9,M18:M120))</f>
        <v xml:space="preserve">0,00 </v>
      </c>
      <c r="N16" s="241" t="str">
        <f>IF(SUBTOTAL(9,N18:N120)=0,"0,00 ",SUBTOTAL(9,N18:N120))</f>
        <v xml:space="preserve">0,00 </v>
      </c>
      <c r="O16" s="375" t="str">
        <f>IF(SUBTOTAL(9,O18:O120)=0,"0,00 ",SUBTOTAL(9,O18:O120))</f>
        <v xml:space="preserve">0,00 </v>
      </c>
      <c r="P16" s="400" t="s">
        <v>48</v>
      </c>
      <c r="Q16" s="376" t="s">
        <v>51</v>
      </c>
      <c r="R16" s="377" t="b">
        <v>0</v>
      </c>
      <c r="S16" s="378" t="str">
        <f>IF(SUBTOTAL(9,S18:S120)=0,"0,00 ",SUBTOTAL(9,S18:S120))</f>
        <v xml:space="preserve">0,00 </v>
      </c>
      <c r="T16" s="263" t="s">
        <v>31</v>
      </c>
      <c r="U16" s="379">
        <f>MAX(SUBTOTAL(9,U18:U120),0)</f>
        <v>0</v>
      </c>
      <c r="V16" s="380" t="str">
        <f>IF(R16*1&gt;0,"GKZ ("&amp;W8*100&amp;"%) wird angerechnet!","GKZ wird nicht angerechnet!")</f>
        <v>GKZ wird nicht angerechnet!</v>
      </c>
      <c r="W16" s="1099" t="s">
        <v>127</v>
      </c>
      <c r="X16" s="1100"/>
      <c r="Y16" s="1100"/>
      <c r="Z16" s="1100"/>
      <c r="AA16" s="1100"/>
    </row>
    <row r="17" spans="1:27" customFormat="1" ht="19.5" customHeight="1" thickBot="1" x14ac:dyDescent="0.25">
      <c r="A17" s="1107"/>
      <c r="B17" s="947" t="s">
        <v>2</v>
      </c>
      <c r="C17" s="242"/>
      <c r="D17" s="243"/>
      <c r="E17" s="243"/>
      <c r="F17" s="245"/>
      <c r="G17" s="404"/>
      <c r="H17" s="405"/>
      <c r="I17" s="406"/>
      <c r="J17" s="407"/>
      <c r="K17" s="50"/>
      <c r="L17" s="381"/>
      <c r="M17" s="382"/>
      <c r="N17" s="383"/>
      <c r="O17" s="384"/>
      <c r="P17" s="385"/>
      <c r="Q17" s="386"/>
      <c r="R17" s="384"/>
      <c r="S17" s="385"/>
      <c r="T17" s="260"/>
      <c r="U17" s="386"/>
      <c r="V17" s="387"/>
      <c r="W17" s="55">
        <f>SUBTOTAL(9,W18:W120)</f>
        <v>0</v>
      </c>
      <c r="X17" s="55">
        <f>SUBTOTAL(9,X18:X120)</f>
        <v>0</v>
      </c>
      <c r="Y17" s="55">
        <f t="shared" ref="Y17:AA17" si="0">SUBTOTAL(9,Y18:Y120)</f>
        <v>0</v>
      </c>
      <c r="Z17" s="55">
        <f>SUBTOTAL(9,Z18:Z120)</f>
        <v>0</v>
      </c>
      <c r="AA17" s="55">
        <f t="shared" si="0"/>
        <v>0</v>
      </c>
    </row>
    <row r="18" spans="1:27" ht="16.5" customHeight="1" thickTop="1" x14ac:dyDescent="0.2">
      <c r="A18" s="307">
        <v>1</v>
      </c>
      <c r="B18" s="308"/>
      <c r="C18" s="309"/>
      <c r="D18" s="310"/>
      <c r="E18" s="452"/>
      <c r="F18" s="452"/>
      <c r="G18" s="453"/>
      <c r="H18" s="465"/>
      <c r="I18" s="454"/>
      <c r="J18" s="474">
        <f t="shared" ref="J18:J49" si="1">IF(AND(I18&gt;0,H18&lt;&gt;"ja"),I18,IF(AND(H18="ja",G18&gt;0),$W$9,0))</f>
        <v>0</v>
      </c>
      <c r="K18" s="451" t="str">
        <f>IF(G18&gt;0,IF($Z$8*1,"Ja","Nein")," ")</f>
        <v xml:space="preserve"> </v>
      </c>
      <c r="L18" s="395">
        <f>IF(G18&lt;&gt;"",IF(Z$8*1&gt;0,J18*IFERROR(1+$W$8,1),J18),0)</f>
        <v>0</v>
      </c>
      <c r="M18" s="388">
        <f>IF(AND(J18&gt;0,L18&gt;0),G18*L18,0)</f>
        <v>0</v>
      </c>
      <c r="N18" s="389"/>
      <c r="O18" s="390" t="str">
        <f>IF(M18&gt;0,G18+N18,"")</f>
        <v/>
      </c>
      <c r="P18" s="391"/>
      <c r="Q18" s="390" t="str">
        <f>IF(M18&gt;0,MAX(J18+P18,0),"")</f>
        <v/>
      </c>
      <c r="R18" s="390" t="str">
        <f t="shared" ref="R18:R49" si="2">IF(AND(Q18&gt;0,Q18&lt;&gt;"",$R$16*1&gt;0),Q18*(1+$W$8),Q18)</f>
        <v/>
      </c>
      <c r="S18" s="392" t="str">
        <f>IF(ISERROR(U18-M18),IF(M18&gt;0,-M18,""),U18-M18)</f>
        <v/>
      </c>
      <c r="T18" s="290"/>
      <c r="U18" s="393" t="str">
        <f>IF(AND(O18&gt;0,R18&lt;&gt;""),O18*R18,"")</f>
        <v/>
      </c>
      <c r="V18" s="394"/>
      <c r="W18" s="455">
        <f t="shared" ref="W18:W49" si="3">IF(AND(C18&lt;&gt;"",LEN(C18)&lt;$W$2),1,0)</f>
        <v>0</v>
      </c>
      <c r="X18" s="455">
        <f t="shared" ref="X18:X49" si="4">IF(AND(D18&lt;&gt;"",LEN(D18)&lt;$W$2),1,0)</f>
        <v>0</v>
      </c>
      <c r="Y18" s="456">
        <f>IF($I18&gt;0,IF(OR($G18&gt;IF($H18="ja",24,$W$7)*($F18-$E18+1),AND(ROUNDDOWN(($F18-$E18)/7,0)&gt;1,$G18&gt;ROUNDDOWN(($F18-$E18)/7,0)*$W$4/4*1.1)),1,0),0)</f>
        <v>0</v>
      </c>
      <c r="Z18" s="456">
        <f t="shared" ref="Z18:Z49" si="5">IF(AND($J18&gt;0,$I18&gt;$W$4),1,0)</f>
        <v>0</v>
      </c>
      <c r="AA18" s="456">
        <f>IF(AND($E18&lt;&gt;"",$F18&lt;&gt;"",YEAR(E18)&lt;&gt;YEAR(F18)),1,0)</f>
        <v>0</v>
      </c>
    </row>
    <row r="19" spans="1:27" ht="16.5" customHeight="1" x14ac:dyDescent="0.2">
      <c r="A19" s="324">
        <v>2</v>
      </c>
      <c r="B19" s="325"/>
      <c r="C19" s="326"/>
      <c r="D19" s="327"/>
      <c r="E19" s="458"/>
      <c r="F19" s="458"/>
      <c r="G19" s="459"/>
      <c r="H19" s="465"/>
      <c r="I19" s="460"/>
      <c r="J19" s="474">
        <f t="shared" si="1"/>
        <v>0</v>
      </c>
      <c r="K19" s="451" t="str">
        <f>IF(G19&gt;0,IF($Z$8*1,"Ja","Nein")," ")</f>
        <v xml:space="preserve"> </v>
      </c>
      <c r="L19" s="395">
        <f>IF(G19&lt;&gt;"",IF(Z$8*1&gt;0,J19*IFERROR(1+$W$8,1),J19),0)</f>
        <v>0</v>
      </c>
      <c r="M19" s="388">
        <f>IF(AND(J19&gt;0,L19&gt;0),G19*L19,0)</f>
        <v>0</v>
      </c>
      <c r="N19" s="389"/>
      <c r="O19" s="390" t="str">
        <f>IF(M19&gt;0,G19+N19,"")</f>
        <v/>
      </c>
      <c r="P19" s="396"/>
      <c r="Q19" s="390" t="str">
        <f>IF(M19&gt;0,MAX(J19+P19,0),"")</f>
        <v/>
      </c>
      <c r="R19" s="390" t="str">
        <f t="shared" si="2"/>
        <v/>
      </c>
      <c r="S19" s="392" t="str">
        <f t="shared" ref="S19:S81" si="6">IF(ISERROR(U19-M19),IF(M19&gt;0,-M19,""),U19-M19)</f>
        <v/>
      </c>
      <c r="T19" s="290"/>
      <c r="U19" s="397" t="str">
        <f>IF(AND(O19&gt;0,R19&lt;&gt;""),O19*R19,"")</f>
        <v/>
      </c>
      <c r="V19" s="394"/>
      <c r="W19" s="461">
        <f t="shared" si="3"/>
        <v>0</v>
      </c>
      <c r="X19" s="456">
        <f t="shared" si="4"/>
        <v>0</v>
      </c>
      <c r="Y19" s="456">
        <f>IF($I19&gt;0,IF(OR($G19&gt;IF($H19="ja",24,$W$7)*($F19-$E19+1),AND(ROUNDDOWN(($F19-$E19)/7,0)&gt;1,$G19&gt;ROUNDDOWN(($F19-$E19)/7,0)*$W$4/4*1.1)),1,0),0)</f>
        <v>0</v>
      </c>
      <c r="Z19" s="456">
        <f t="shared" si="5"/>
        <v>0</v>
      </c>
      <c r="AA19" s="456">
        <f>IF(AND($E19&lt;&gt;"",$F19&lt;&gt;"",YEAR(E19)&lt;&gt;YEAR(F19)),1,0)</f>
        <v>0</v>
      </c>
    </row>
    <row r="20" spans="1:27" ht="16.5" customHeight="1" x14ac:dyDescent="0.2">
      <c r="A20" s="324">
        <v>3</v>
      </c>
      <c r="B20" s="325"/>
      <c r="C20" s="326"/>
      <c r="D20" s="327"/>
      <c r="E20" s="458"/>
      <c r="F20" s="462"/>
      <c r="G20" s="459"/>
      <c r="H20" s="465"/>
      <c r="I20" s="460"/>
      <c r="J20" s="474">
        <f t="shared" si="1"/>
        <v>0</v>
      </c>
      <c r="K20" s="451" t="str">
        <f t="shared" ref="K20:K83" si="7">IF(G20&gt;0,IF($Z$8*1,"Ja","Nein")," ")</f>
        <v xml:space="preserve"> </v>
      </c>
      <c r="L20" s="395">
        <f t="shared" ref="L20:L83" si="8">IF(G20&lt;&gt;"",IF(Z$8*1&gt;0,J20*IFERROR(1+$W$8,1),J20),0)</f>
        <v>0</v>
      </c>
      <c r="M20" s="388">
        <f t="shared" ref="M20:M83" si="9">IF(AND(J20&gt;0,L20&gt;0),G20*L20,0)</f>
        <v>0</v>
      </c>
      <c r="N20" s="389"/>
      <c r="O20" s="390" t="str">
        <f t="shared" ref="O20:O83" si="10">IF(M20&gt;0,G20+N20,"")</f>
        <v/>
      </c>
      <c r="P20" s="396"/>
      <c r="Q20" s="390" t="str">
        <f t="shared" ref="Q20:Q83" si="11">IF(M20&gt;0,MAX(J20+P20,0),"")</f>
        <v/>
      </c>
      <c r="R20" s="390" t="str">
        <f t="shared" si="2"/>
        <v/>
      </c>
      <c r="S20" s="392" t="str">
        <f t="shared" si="6"/>
        <v/>
      </c>
      <c r="T20" s="290"/>
      <c r="U20" s="397" t="str">
        <f t="shared" ref="U20:U83" si="12">IF(AND(O20&gt;0,R20&lt;&gt;""),O20*R20,"")</f>
        <v/>
      </c>
      <c r="V20" s="394"/>
      <c r="W20" s="461">
        <f t="shared" si="3"/>
        <v>0</v>
      </c>
      <c r="X20" s="456">
        <f t="shared" si="4"/>
        <v>0</v>
      </c>
      <c r="Y20" s="456">
        <f t="shared" ref="Y20:Y83" si="13">IF($I20&gt;0,IF(OR($G20&gt;IF($H20="ja",24,$W$7)*($F20-$E20+1),AND(ROUNDDOWN(($F20-$E20)/7,0)&gt;1,$G20&gt;ROUNDDOWN(($F20-$E20)/7,0)*$W$4/4*1.1)),1,0),0)</f>
        <v>0</v>
      </c>
      <c r="Z20" s="456">
        <f t="shared" si="5"/>
        <v>0</v>
      </c>
      <c r="AA20" s="456">
        <f>IF(AND($E20&lt;&gt;"",$F20&lt;&gt;"",YEAR(E20)&lt;&gt;YEAR(F20)),1,0)</f>
        <v>0</v>
      </c>
    </row>
    <row r="21" spans="1:27" ht="16.5" customHeight="1" x14ac:dyDescent="0.2">
      <c r="A21" s="324">
        <v>4</v>
      </c>
      <c r="B21" s="325"/>
      <c r="C21" s="326"/>
      <c r="D21" s="327"/>
      <c r="E21" s="458"/>
      <c r="F21" s="462"/>
      <c r="G21" s="459"/>
      <c r="H21" s="465"/>
      <c r="I21" s="460"/>
      <c r="J21" s="474">
        <f t="shared" si="1"/>
        <v>0</v>
      </c>
      <c r="K21" s="451" t="str">
        <f t="shared" si="7"/>
        <v xml:space="preserve"> </v>
      </c>
      <c r="L21" s="395">
        <f t="shared" si="8"/>
        <v>0</v>
      </c>
      <c r="M21" s="388">
        <f t="shared" si="9"/>
        <v>0</v>
      </c>
      <c r="N21" s="389"/>
      <c r="O21" s="390" t="str">
        <f t="shared" si="10"/>
        <v/>
      </c>
      <c r="P21" s="396"/>
      <c r="Q21" s="390" t="str">
        <f t="shared" si="11"/>
        <v/>
      </c>
      <c r="R21" s="390" t="str">
        <f t="shared" si="2"/>
        <v/>
      </c>
      <c r="S21" s="392" t="str">
        <f t="shared" si="6"/>
        <v/>
      </c>
      <c r="T21" s="290"/>
      <c r="U21" s="397" t="str">
        <f t="shared" si="12"/>
        <v/>
      </c>
      <c r="V21" s="394"/>
      <c r="W21" s="461">
        <f t="shared" si="3"/>
        <v>0</v>
      </c>
      <c r="X21" s="456">
        <f t="shared" si="4"/>
        <v>0</v>
      </c>
      <c r="Y21" s="456">
        <f t="shared" si="13"/>
        <v>0</v>
      </c>
      <c r="Z21" s="456">
        <f t="shared" si="5"/>
        <v>0</v>
      </c>
      <c r="AA21" s="456">
        <f t="shared" ref="AA21:AA84" si="14">IF(AND($E21&lt;&gt;"",$F21&lt;&gt;"",YEAR(E21)&lt;&gt;YEAR(F21)),1,0)</f>
        <v>0</v>
      </c>
    </row>
    <row r="22" spans="1:27" ht="16.5" customHeight="1" x14ac:dyDescent="0.2">
      <c r="A22" s="324">
        <v>5</v>
      </c>
      <c r="B22" s="325"/>
      <c r="C22" s="326"/>
      <c r="D22" s="327"/>
      <c r="E22" s="458"/>
      <c r="F22" s="462"/>
      <c r="G22" s="459"/>
      <c r="H22" s="465"/>
      <c r="I22" s="460"/>
      <c r="J22" s="474">
        <f t="shared" si="1"/>
        <v>0</v>
      </c>
      <c r="K22" s="451" t="str">
        <f t="shared" si="7"/>
        <v xml:space="preserve"> </v>
      </c>
      <c r="L22" s="395">
        <f t="shared" si="8"/>
        <v>0</v>
      </c>
      <c r="M22" s="388">
        <f t="shared" si="9"/>
        <v>0</v>
      </c>
      <c r="N22" s="389"/>
      <c r="O22" s="390" t="str">
        <f t="shared" si="10"/>
        <v/>
      </c>
      <c r="P22" s="398"/>
      <c r="Q22" s="390" t="str">
        <f t="shared" si="11"/>
        <v/>
      </c>
      <c r="R22" s="390" t="str">
        <f t="shared" si="2"/>
        <v/>
      </c>
      <c r="S22" s="392" t="str">
        <f t="shared" si="6"/>
        <v/>
      </c>
      <c r="T22" s="290"/>
      <c r="U22" s="397" t="str">
        <f t="shared" si="12"/>
        <v/>
      </c>
      <c r="V22" s="394"/>
      <c r="W22" s="461">
        <f t="shared" si="3"/>
        <v>0</v>
      </c>
      <c r="X22" s="456">
        <f t="shared" si="4"/>
        <v>0</v>
      </c>
      <c r="Y22" s="456">
        <f t="shared" si="13"/>
        <v>0</v>
      </c>
      <c r="Z22" s="456">
        <f t="shared" si="5"/>
        <v>0</v>
      </c>
      <c r="AA22" s="456">
        <f t="shared" si="14"/>
        <v>0</v>
      </c>
    </row>
    <row r="23" spans="1:27" ht="16.5" customHeight="1" x14ac:dyDescent="0.2">
      <c r="A23" s="324">
        <v>6</v>
      </c>
      <c r="B23" s="325"/>
      <c r="C23" s="326"/>
      <c r="D23" s="327"/>
      <c r="E23" s="458"/>
      <c r="F23" s="462"/>
      <c r="G23" s="459"/>
      <c r="H23" s="465"/>
      <c r="I23" s="463"/>
      <c r="J23" s="474">
        <f t="shared" si="1"/>
        <v>0</v>
      </c>
      <c r="K23" s="451" t="str">
        <f t="shared" si="7"/>
        <v xml:space="preserve"> </v>
      </c>
      <c r="L23" s="395">
        <f t="shared" si="8"/>
        <v>0</v>
      </c>
      <c r="M23" s="388">
        <f t="shared" si="9"/>
        <v>0</v>
      </c>
      <c r="N23" s="389"/>
      <c r="O23" s="390" t="str">
        <f t="shared" si="10"/>
        <v/>
      </c>
      <c r="P23" s="396"/>
      <c r="Q23" s="390" t="str">
        <f t="shared" si="11"/>
        <v/>
      </c>
      <c r="R23" s="390" t="str">
        <f t="shared" si="2"/>
        <v/>
      </c>
      <c r="S23" s="392" t="str">
        <f t="shared" si="6"/>
        <v/>
      </c>
      <c r="T23" s="290"/>
      <c r="U23" s="397" t="str">
        <f t="shared" si="12"/>
        <v/>
      </c>
      <c r="V23" s="394"/>
      <c r="W23" s="461">
        <f t="shared" si="3"/>
        <v>0</v>
      </c>
      <c r="X23" s="456">
        <f t="shared" si="4"/>
        <v>0</v>
      </c>
      <c r="Y23" s="456">
        <f t="shared" si="13"/>
        <v>0</v>
      </c>
      <c r="Z23" s="456">
        <f t="shared" si="5"/>
        <v>0</v>
      </c>
      <c r="AA23" s="456">
        <f t="shared" si="14"/>
        <v>0</v>
      </c>
    </row>
    <row r="24" spans="1:27" ht="16.5" customHeight="1" x14ac:dyDescent="0.2">
      <c r="A24" s="324">
        <v>7</v>
      </c>
      <c r="B24" s="325"/>
      <c r="C24" s="326"/>
      <c r="D24" s="327"/>
      <c r="E24" s="458"/>
      <c r="F24" s="462"/>
      <c r="G24" s="459"/>
      <c r="H24" s="465"/>
      <c r="I24" s="463"/>
      <c r="J24" s="474">
        <f t="shared" si="1"/>
        <v>0</v>
      </c>
      <c r="K24" s="451" t="str">
        <f t="shared" si="7"/>
        <v xml:space="preserve"> </v>
      </c>
      <c r="L24" s="395">
        <f t="shared" si="8"/>
        <v>0</v>
      </c>
      <c r="M24" s="388">
        <f t="shared" si="9"/>
        <v>0</v>
      </c>
      <c r="N24" s="389"/>
      <c r="O24" s="390" t="str">
        <f t="shared" si="10"/>
        <v/>
      </c>
      <c r="P24" s="396"/>
      <c r="Q24" s="390" t="str">
        <f t="shared" si="11"/>
        <v/>
      </c>
      <c r="R24" s="390" t="str">
        <f t="shared" si="2"/>
        <v/>
      </c>
      <c r="S24" s="392" t="str">
        <f t="shared" si="6"/>
        <v/>
      </c>
      <c r="T24" s="290"/>
      <c r="U24" s="397" t="str">
        <f t="shared" si="12"/>
        <v/>
      </c>
      <c r="V24" s="394"/>
      <c r="W24" s="461">
        <f t="shared" si="3"/>
        <v>0</v>
      </c>
      <c r="X24" s="456">
        <f t="shared" si="4"/>
        <v>0</v>
      </c>
      <c r="Y24" s="456">
        <f t="shared" si="13"/>
        <v>0</v>
      </c>
      <c r="Z24" s="456">
        <f t="shared" si="5"/>
        <v>0</v>
      </c>
      <c r="AA24" s="456">
        <f t="shared" si="14"/>
        <v>0</v>
      </c>
    </row>
    <row r="25" spans="1:27" ht="16.5" customHeight="1" x14ac:dyDescent="0.2">
      <c r="A25" s="324">
        <v>8</v>
      </c>
      <c r="B25" s="325"/>
      <c r="C25" s="326"/>
      <c r="D25" s="327"/>
      <c r="E25" s="458"/>
      <c r="F25" s="462"/>
      <c r="G25" s="459"/>
      <c r="H25" s="465"/>
      <c r="I25" s="463"/>
      <c r="J25" s="474">
        <f t="shared" si="1"/>
        <v>0</v>
      </c>
      <c r="K25" s="451" t="str">
        <f t="shared" si="7"/>
        <v xml:space="preserve"> </v>
      </c>
      <c r="L25" s="395">
        <f t="shared" si="8"/>
        <v>0</v>
      </c>
      <c r="M25" s="388">
        <f t="shared" si="9"/>
        <v>0</v>
      </c>
      <c r="N25" s="389"/>
      <c r="O25" s="390" t="str">
        <f t="shared" si="10"/>
        <v/>
      </c>
      <c r="P25" s="396"/>
      <c r="Q25" s="390" t="str">
        <f t="shared" si="11"/>
        <v/>
      </c>
      <c r="R25" s="390" t="str">
        <f t="shared" si="2"/>
        <v/>
      </c>
      <c r="S25" s="392" t="str">
        <f t="shared" si="6"/>
        <v/>
      </c>
      <c r="T25" s="290"/>
      <c r="U25" s="397" t="str">
        <f t="shared" si="12"/>
        <v/>
      </c>
      <c r="V25" s="394"/>
      <c r="W25" s="461">
        <f t="shared" si="3"/>
        <v>0</v>
      </c>
      <c r="X25" s="456">
        <f t="shared" si="4"/>
        <v>0</v>
      </c>
      <c r="Y25" s="456">
        <f t="shared" si="13"/>
        <v>0</v>
      </c>
      <c r="Z25" s="456">
        <f t="shared" si="5"/>
        <v>0</v>
      </c>
      <c r="AA25" s="456">
        <f t="shared" si="14"/>
        <v>0</v>
      </c>
    </row>
    <row r="26" spans="1:27" ht="16.5" customHeight="1" x14ac:dyDescent="0.2">
      <c r="A26" s="324">
        <v>9</v>
      </c>
      <c r="B26" s="325"/>
      <c r="C26" s="326"/>
      <c r="D26" s="327"/>
      <c r="E26" s="458"/>
      <c r="F26" s="462"/>
      <c r="G26" s="459"/>
      <c r="H26" s="465"/>
      <c r="I26" s="463"/>
      <c r="J26" s="474">
        <f t="shared" si="1"/>
        <v>0</v>
      </c>
      <c r="K26" s="451" t="str">
        <f t="shared" si="7"/>
        <v xml:space="preserve"> </v>
      </c>
      <c r="L26" s="395">
        <f t="shared" si="8"/>
        <v>0</v>
      </c>
      <c r="M26" s="388">
        <f t="shared" si="9"/>
        <v>0</v>
      </c>
      <c r="N26" s="389"/>
      <c r="O26" s="390" t="str">
        <f t="shared" si="10"/>
        <v/>
      </c>
      <c r="P26" s="396"/>
      <c r="Q26" s="390" t="str">
        <f t="shared" si="11"/>
        <v/>
      </c>
      <c r="R26" s="390" t="str">
        <f t="shared" si="2"/>
        <v/>
      </c>
      <c r="S26" s="392" t="str">
        <f t="shared" si="6"/>
        <v/>
      </c>
      <c r="T26" s="290"/>
      <c r="U26" s="397" t="str">
        <f t="shared" si="12"/>
        <v/>
      </c>
      <c r="V26" s="394"/>
      <c r="W26" s="461">
        <f t="shared" si="3"/>
        <v>0</v>
      </c>
      <c r="X26" s="456">
        <f t="shared" si="4"/>
        <v>0</v>
      </c>
      <c r="Y26" s="456">
        <f t="shared" si="13"/>
        <v>0</v>
      </c>
      <c r="Z26" s="456">
        <f t="shared" si="5"/>
        <v>0</v>
      </c>
      <c r="AA26" s="456">
        <f t="shared" si="14"/>
        <v>0</v>
      </c>
    </row>
    <row r="27" spans="1:27" ht="16.5" customHeight="1" x14ac:dyDescent="0.2">
      <c r="A27" s="324">
        <v>10</v>
      </c>
      <c r="B27" s="325"/>
      <c r="C27" s="326"/>
      <c r="D27" s="327"/>
      <c r="E27" s="458"/>
      <c r="F27" s="462"/>
      <c r="G27" s="459"/>
      <c r="H27" s="465"/>
      <c r="I27" s="463"/>
      <c r="J27" s="474">
        <f t="shared" si="1"/>
        <v>0</v>
      </c>
      <c r="K27" s="451" t="str">
        <f t="shared" si="7"/>
        <v xml:space="preserve"> </v>
      </c>
      <c r="L27" s="395">
        <f t="shared" si="8"/>
        <v>0</v>
      </c>
      <c r="M27" s="388">
        <f t="shared" si="9"/>
        <v>0</v>
      </c>
      <c r="N27" s="389"/>
      <c r="O27" s="390" t="str">
        <f t="shared" si="10"/>
        <v/>
      </c>
      <c r="P27" s="396"/>
      <c r="Q27" s="390" t="str">
        <f t="shared" si="11"/>
        <v/>
      </c>
      <c r="R27" s="390" t="str">
        <f t="shared" si="2"/>
        <v/>
      </c>
      <c r="S27" s="392" t="str">
        <f t="shared" si="6"/>
        <v/>
      </c>
      <c r="T27" s="290"/>
      <c r="U27" s="397" t="str">
        <f t="shared" si="12"/>
        <v/>
      </c>
      <c r="V27" s="394"/>
      <c r="W27" s="461">
        <f t="shared" si="3"/>
        <v>0</v>
      </c>
      <c r="X27" s="456">
        <f t="shared" si="4"/>
        <v>0</v>
      </c>
      <c r="Y27" s="456">
        <f t="shared" si="13"/>
        <v>0</v>
      </c>
      <c r="Z27" s="456">
        <f t="shared" si="5"/>
        <v>0</v>
      </c>
      <c r="AA27" s="456">
        <f t="shared" si="14"/>
        <v>0</v>
      </c>
    </row>
    <row r="28" spans="1:27" ht="16.5" customHeight="1" x14ac:dyDescent="0.2">
      <c r="A28" s="324">
        <v>11</v>
      </c>
      <c r="B28" s="343"/>
      <c r="C28" s="326"/>
      <c r="D28" s="327"/>
      <c r="E28" s="458"/>
      <c r="F28" s="462"/>
      <c r="G28" s="459"/>
      <c r="H28" s="465"/>
      <c r="I28" s="463"/>
      <c r="J28" s="474">
        <f t="shared" si="1"/>
        <v>0</v>
      </c>
      <c r="K28" s="451" t="str">
        <f t="shared" si="7"/>
        <v xml:space="preserve"> </v>
      </c>
      <c r="L28" s="395">
        <f t="shared" si="8"/>
        <v>0</v>
      </c>
      <c r="M28" s="388">
        <f t="shared" si="9"/>
        <v>0</v>
      </c>
      <c r="N28" s="389"/>
      <c r="O28" s="390" t="str">
        <f t="shared" si="10"/>
        <v/>
      </c>
      <c r="P28" s="396"/>
      <c r="Q28" s="390" t="str">
        <f t="shared" si="11"/>
        <v/>
      </c>
      <c r="R28" s="390" t="str">
        <f t="shared" si="2"/>
        <v/>
      </c>
      <c r="S28" s="392" t="str">
        <f t="shared" si="6"/>
        <v/>
      </c>
      <c r="T28" s="290"/>
      <c r="U28" s="397" t="str">
        <f t="shared" si="12"/>
        <v/>
      </c>
      <c r="V28" s="394"/>
      <c r="W28" s="461">
        <f t="shared" si="3"/>
        <v>0</v>
      </c>
      <c r="X28" s="456">
        <f t="shared" si="4"/>
        <v>0</v>
      </c>
      <c r="Y28" s="456">
        <f t="shared" si="13"/>
        <v>0</v>
      </c>
      <c r="Z28" s="456">
        <f t="shared" si="5"/>
        <v>0</v>
      </c>
      <c r="AA28" s="456">
        <f t="shared" si="14"/>
        <v>0</v>
      </c>
    </row>
    <row r="29" spans="1:27" ht="16.5" customHeight="1" x14ac:dyDescent="0.2">
      <c r="A29" s="324">
        <v>12</v>
      </c>
      <c r="B29" s="325"/>
      <c r="C29" s="326"/>
      <c r="D29" s="327"/>
      <c r="E29" s="458"/>
      <c r="F29" s="462"/>
      <c r="G29" s="459"/>
      <c r="H29" s="465"/>
      <c r="I29" s="463"/>
      <c r="J29" s="474">
        <f t="shared" si="1"/>
        <v>0</v>
      </c>
      <c r="K29" s="451" t="str">
        <f t="shared" si="7"/>
        <v xml:space="preserve"> </v>
      </c>
      <c r="L29" s="395">
        <f t="shared" si="8"/>
        <v>0</v>
      </c>
      <c r="M29" s="388">
        <f t="shared" si="9"/>
        <v>0</v>
      </c>
      <c r="N29" s="389"/>
      <c r="O29" s="390" t="str">
        <f t="shared" si="10"/>
        <v/>
      </c>
      <c r="P29" s="396"/>
      <c r="Q29" s="390" t="str">
        <f t="shared" si="11"/>
        <v/>
      </c>
      <c r="R29" s="390" t="str">
        <f t="shared" si="2"/>
        <v/>
      </c>
      <c r="S29" s="392" t="str">
        <f t="shared" si="6"/>
        <v/>
      </c>
      <c r="T29" s="290"/>
      <c r="U29" s="397" t="str">
        <f t="shared" si="12"/>
        <v/>
      </c>
      <c r="V29" s="394"/>
      <c r="W29" s="461">
        <f t="shared" si="3"/>
        <v>0</v>
      </c>
      <c r="X29" s="456">
        <f t="shared" si="4"/>
        <v>0</v>
      </c>
      <c r="Y29" s="456">
        <f t="shared" si="13"/>
        <v>0</v>
      </c>
      <c r="Z29" s="456">
        <f t="shared" si="5"/>
        <v>0</v>
      </c>
      <c r="AA29" s="456">
        <f t="shared" si="14"/>
        <v>0</v>
      </c>
    </row>
    <row r="30" spans="1:27" ht="16.5" customHeight="1" x14ac:dyDescent="0.2">
      <c r="A30" s="324">
        <v>13</v>
      </c>
      <c r="B30" s="325"/>
      <c r="C30" s="326"/>
      <c r="D30" s="327"/>
      <c r="E30" s="458"/>
      <c r="F30" s="462"/>
      <c r="G30" s="459"/>
      <c r="H30" s="465"/>
      <c r="I30" s="463"/>
      <c r="J30" s="474">
        <f t="shared" si="1"/>
        <v>0</v>
      </c>
      <c r="K30" s="451" t="str">
        <f t="shared" si="7"/>
        <v xml:space="preserve"> </v>
      </c>
      <c r="L30" s="395">
        <f t="shared" si="8"/>
        <v>0</v>
      </c>
      <c r="M30" s="388">
        <f t="shared" si="9"/>
        <v>0</v>
      </c>
      <c r="N30" s="389"/>
      <c r="O30" s="390" t="str">
        <f t="shared" si="10"/>
        <v/>
      </c>
      <c r="P30" s="396"/>
      <c r="Q30" s="390" t="str">
        <f t="shared" si="11"/>
        <v/>
      </c>
      <c r="R30" s="390" t="str">
        <f t="shared" si="2"/>
        <v/>
      </c>
      <c r="S30" s="392" t="str">
        <f t="shared" si="6"/>
        <v/>
      </c>
      <c r="T30" s="290"/>
      <c r="U30" s="397" t="str">
        <f t="shared" si="12"/>
        <v/>
      </c>
      <c r="V30" s="394"/>
      <c r="W30" s="461">
        <f t="shared" si="3"/>
        <v>0</v>
      </c>
      <c r="X30" s="456">
        <f t="shared" si="4"/>
        <v>0</v>
      </c>
      <c r="Y30" s="456">
        <f t="shared" si="13"/>
        <v>0</v>
      </c>
      <c r="Z30" s="456">
        <f t="shared" si="5"/>
        <v>0</v>
      </c>
      <c r="AA30" s="456">
        <f t="shared" si="14"/>
        <v>0</v>
      </c>
    </row>
    <row r="31" spans="1:27" ht="16.5" customHeight="1" x14ac:dyDescent="0.2">
      <c r="A31" s="324">
        <v>14</v>
      </c>
      <c r="B31" s="325"/>
      <c r="C31" s="326"/>
      <c r="D31" s="327"/>
      <c r="E31" s="458"/>
      <c r="F31" s="462"/>
      <c r="G31" s="459"/>
      <c r="H31" s="465"/>
      <c r="I31" s="463"/>
      <c r="J31" s="474">
        <f t="shared" si="1"/>
        <v>0</v>
      </c>
      <c r="K31" s="451" t="str">
        <f t="shared" si="7"/>
        <v xml:space="preserve"> </v>
      </c>
      <c r="L31" s="395">
        <f t="shared" si="8"/>
        <v>0</v>
      </c>
      <c r="M31" s="388">
        <f t="shared" si="9"/>
        <v>0</v>
      </c>
      <c r="N31" s="389"/>
      <c r="O31" s="390" t="str">
        <f t="shared" si="10"/>
        <v/>
      </c>
      <c r="P31" s="396"/>
      <c r="Q31" s="390" t="str">
        <f t="shared" si="11"/>
        <v/>
      </c>
      <c r="R31" s="390" t="str">
        <f t="shared" si="2"/>
        <v/>
      </c>
      <c r="S31" s="392" t="str">
        <f t="shared" si="6"/>
        <v/>
      </c>
      <c r="T31" s="290"/>
      <c r="U31" s="397" t="str">
        <f t="shared" si="12"/>
        <v/>
      </c>
      <c r="V31" s="394"/>
      <c r="W31" s="461">
        <f t="shared" si="3"/>
        <v>0</v>
      </c>
      <c r="X31" s="456">
        <f t="shared" si="4"/>
        <v>0</v>
      </c>
      <c r="Y31" s="456">
        <f t="shared" si="13"/>
        <v>0</v>
      </c>
      <c r="Z31" s="456">
        <f t="shared" si="5"/>
        <v>0</v>
      </c>
      <c r="AA31" s="456">
        <f t="shared" si="14"/>
        <v>0</v>
      </c>
    </row>
    <row r="32" spans="1:27" ht="16.5" customHeight="1" x14ac:dyDescent="0.2">
      <c r="A32" s="324">
        <v>15</v>
      </c>
      <c r="B32" s="325"/>
      <c r="C32" s="326"/>
      <c r="D32" s="327"/>
      <c r="E32" s="458"/>
      <c r="F32" s="462"/>
      <c r="G32" s="459"/>
      <c r="H32" s="465"/>
      <c r="I32" s="463"/>
      <c r="J32" s="474">
        <f t="shared" si="1"/>
        <v>0</v>
      </c>
      <c r="K32" s="451" t="str">
        <f t="shared" si="7"/>
        <v xml:space="preserve"> </v>
      </c>
      <c r="L32" s="395">
        <f t="shared" si="8"/>
        <v>0</v>
      </c>
      <c r="M32" s="388">
        <f t="shared" si="9"/>
        <v>0</v>
      </c>
      <c r="N32" s="389"/>
      <c r="O32" s="390" t="str">
        <f t="shared" si="10"/>
        <v/>
      </c>
      <c r="P32" s="396"/>
      <c r="Q32" s="390" t="str">
        <f t="shared" si="11"/>
        <v/>
      </c>
      <c r="R32" s="390" t="str">
        <f t="shared" si="2"/>
        <v/>
      </c>
      <c r="S32" s="392" t="str">
        <f t="shared" si="6"/>
        <v/>
      </c>
      <c r="T32" s="290"/>
      <c r="U32" s="397" t="str">
        <f t="shared" si="12"/>
        <v/>
      </c>
      <c r="V32" s="394"/>
      <c r="W32" s="461">
        <f t="shared" si="3"/>
        <v>0</v>
      </c>
      <c r="X32" s="456">
        <f t="shared" si="4"/>
        <v>0</v>
      </c>
      <c r="Y32" s="456">
        <f t="shared" si="13"/>
        <v>0</v>
      </c>
      <c r="Z32" s="456">
        <f t="shared" si="5"/>
        <v>0</v>
      </c>
      <c r="AA32" s="456">
        <f t="shared" si="14"/>
        <v>0</v>
      </c>
    </row>
    <row r="33" spans="1:27" ht="16.5" customHeight="1" x14ac:dyDescent="0.2">
      <c r="A33" s="324">
        <v>16</v>
      </c>
      <c r="B33" s="325"/>
      <c r="C33" s="326"/>
      <c r="D33" s="327"/>
      <c r="E33" s="458"/>
      <c r="F33" s="462"/>
      <c r="G33" s="459"/>
      <c r="H33" s="465"/>
      <c r="I33" s="463"/>
      <c r="J33" s="474">
        <f t="shared" si="1"/>
        <v>0</v>
      </c>
      <c r="K33" s="451" t="str">
        <f t="shared" si="7"/>
        <v xml:space="preserve"> </v>
      </c>
      <c r="L33" s="395">
        <f t="shared" si="8"/>
        <v>0</v>
      </c>
      <c r="M33" s="388">
        <f t="shared" si="9"/>
        <v>0</v>
      </c>
      <c r="N33" s="389"/>
      <c r="O33" s="390" t="str">
        <f t="shared" si="10"/>
        <v/>
      </c>
      <c r="P33" s="396"/>
      <c r="Q33" s="390" t="str">
        <f t="shared" si="11"/>
        <v/>
      </c>
      <c r="R33" s="390" t="str">
        <f t="shared" si="2"/>
        <v/>
      </c>
      <c r="S33" s="392" t="str">
        <f t="shared" si="6"/>
        <v/>
      </c>
      <c r="T33" s="290"/>
      <c r="U33" s="397" t="str">
        <f t="shared" si="12"/>
        <v/>
      </c>
      <c r="V33" s="394"/>
      <c r="W33" s="461">
        <f t="shared" si="3"/>
        <v>0</v>
      </c>
      <c r="X33" s="456">
        <f t="shared" si="4"/>
        <v>0</v>
      </c>
      <c r="Y33" s="456">
        <f t="shared" si="13"/>
        <v>0</v>
      </c>
      <c r="Z33" s="456">
        <f t="shared" si="5"/>
        <v>0</v>
      </c>
      <c r="AA33" s="456">
        <f t="shared" si="14"/>
        <v>0</v>
      </c>
    </row>
    <row r="34" spans="1:27" ht="16.5" customHeight="1" x14ac:dyDescent="0.2">
      <c r="A34" s="324">
        <v>17</v>
      </c>
      <c r="B34" s="325"/>
      <c r="C34" s="326"/>
      <c r="D34" s="327"/>
      <c r="E34" s="458"/>
      <c r="F34" s="462"/>
      <c r="G34" s="459"/>
      <c r="H34" s="465"/>
      <c r="I34" s="463"/>
      <c r="J34" s="474">
        <f t="shared" si="1"/>
        <v>0</v>
      </c>
      <c r="K34" s="451" t="str">
        <f t="shared" si="7"/>
        <v xml:space="preserve"> </v>
      </c>
      <c r="L34" s="395">
        <f t="shared" si="8"/>
        <v>0</v>
      </c>
      <c r="M34" s="388">
        <f t="shared" si="9"/>
        <v>0</v>
      </c>
      <c r="N34" s="389"/>
      <c r="O34" s="390" t="str">
        <f t="shared" si="10"/>
        <v/>
      </c>
      <c r="P34" s="396"/>
      <c r="Q34" s="390" t="str">
        <f t="shared" si="11"/>
        <v/>
      </c>
      <c r="R34" s="390" t="str">
        <f t="shared" si="2"/>
        <v/>
      </c>
      <c r="S34" s="392" t="str">
        <f t="shared" si="6"/>
        <v/>
      </c>
      <c r="T34" s="290"/>
      <c r="U34" s="397" t="str">
        <f t="shared" si="12"/>
        <v/>
      </c>
      <c r="V34" s="394"/>
      <c r="W34" s="461">
        <f t="shared" si="3"/>
        <v>0</v>
      </c>
      <c r="X34" s="456">
        <f t="shared" si="4"/>
        <v>0</v>
      </c>
      <c r="Y34" s="456">
        <f t="shared" si="13"/>
        <v>0</v>
      </c>
      <c r="Z34" s="456">
        <f t="shared" si="5"/>
        <v>0</v>
      </c>
      <c r="AA34" s="456">
        <f t="shared" si="14"/>
        <v>0</v>
      </c>
    </row>
    <row r="35" spans="1:27" ht="16.5" customHeight="1" x14ac:dyDescent="0.2">
      <c r="A35" s="324">
        <v>18</v>
      </c>
      <c r="B35" s="325"/>
      <c r="C35" s="326"/>
      <c r="D35" s="327"/>
      <c r="E35" s="458"/>
      <c r="F35" s="462"/>
      <c r="G35" s="459"/>
      <c r="H35" s="465"/>
      <c r="I35" s="463"/>
      <c r="J35" s="474">
        <f t="shared" si="1"/>
        <v>0</v>
      </c>
      <c r="K35" s="451" t="str">
        <f t="shared" si="7"/>
        <v xml:space="preserve"> </v>
      </c>
      <c r="L35" s="395">
        <f t="shared" si="8"/>
        <v>0</v>
      </c>
      <c r="M35" s="388">
        <f t="shared" si="9"/>
        <v>0</v>
      </c>
      <c r="N35" s="389"/>
      <c r="O35" s="390" t="str">
        <f t="shared" si="10"/>
        <v/>
      </c>
      <c r="P35" s="396"/>
      <c r="Q35" s="390" t="str">
        <f t="shared" si="11"/>
        <v/>
      </c>
      <c r="R35" s="390" t="str">
        <f t="shared" si="2"/>
        <v/>
      </c>
      <c r="S35" s="392" t="str">
        <f t="shared" si="6"/>
        <v/>
      </c>
      <c r="T35" s="290"/>
      <c r="U35" s="397" t="str">
        <f t="shared" si="12"/>
        <v/>
      </c>
      <c r="V35" s="394"/>
      <c r="W35" s="461">
        <f t="shared" si="3"/>
        <v>0</v>
      </c>
      <c r="X35" s="456">
        <f t="shared" si="4"/>
        <v>0</v>
      </c>
      <c r="Y35" s="456">
        <f t="shared" si="13"/>
        <v>0</v>
      </c>
      <c r="Z35" s="456">
        <f t="shared" si="5"/>
        <v>0</v>
      </c>
      <c r="AA35" s="456">
        <f t="shared" si="14"/>
        <v>0</v>
      </c>
    </row>
    <row r="36" spans="1:27" ht="16.5" customHeight="1" x14ac:dyDescent="0.2">
      <c r="A36" s="324">
        <v>19</v>
      </c>
      <c r="B36" s="325"/>
      <c r="C36" s="326"/>
      <c r="D36" s="327"/>
      <c r="E36" s="458"/>
      <c r="F36" s="462"/>
      <c r="G36" s="459"/>
      <c r="H36" s="465"/>
      <c r="I36" s="463"/>
      <c r="J36" s="474">
        <f t="shared" si="1"/>
        <v>0</v>
      </c>
      <c r="K36" s="451" t="str">
        <f t="shared" si="7"/>
        <v xml:space="preserve"> </v>
      </c>
      <c r="L36" s="395">
        <f t="shared" si="8"/>
        <v>0</v>
      </c>
      <c r="M36" s="388">
        <f t="shared" si="9"/>
        <v>0</v>
      </c>
      <c r="N36" s="389"/>
      <c r="O36" s="390" t="str">
        <f t="shared" si="10"/>
        <v/>
      </c>
      <c r="P36" s="396"/>
      <c r="Q36" s="390" t="str">
        <f t="shared" si="11"/>
        <v/>
      </c>
      <c r="R36" s="390" t="str">
        <f t="shared" si="2"/>
        <v/>
      </c>
      <c r="S36" s="392" t="str">
        <f t="shared" si="6"/>
        <v/>
      </c>
      <c r="T36" s="290"/>
      <c r="U36" s="397" t="str">
        <f t="shared" si="12"/>
        <v/>
      </c>
      <c r="V36" s="394"/>
      <c r="W36" s="461">
        <f t="shared" si="3"/>
        <v>0</v>
      </c>
      <c r="X36" s="456">
        <f t="shared" si="4"/>
        <v>0</v>
      </c>
      <c r="Y36" s="456">
        <f t="shared" si="13"/>
        <v>0</v>
      </c>
      <c r="Z36" s="456">
        <f t="shared" si="5"/>
        <v>0</v>
      </c>
      <c r="AA36" s="456">
        <f t="shared" si="14"/>
        <v>0</v>
      </c>
    </row>
    <row r="37" spans="1:27" ht="16.5" customHeight="1" x14ac:dyDescent="0.2">
      <c r="A37" s="324">
        <v>20</v>
      </c>
      <c r="B37" s="325"/>
      <c r="C37" s="326"/>
      <c r="D37" s="327"/>
      <c r="E37" s="458"/>
      <c r="F37" s="462"/>
      <c r="G37" s="459"/>
      <c r="H37" s="465"/>
      <c r="I37" s="463"/>
      <c r="J37" s="474">
        <f t="shared" si="1"/>
        <v>0</v>
      </c>
      <c r="K37" s="451" t="str">
        <f t="shared" si="7"/>
        <v xml:space="preserve"> </v>
      </c>
      <c r="L37" s="395">
        <f t="shared" si="8"/>
        <v>0</v>
      </c>
      <c r="M37" s="388">
        <f t="shared" si="9"/>
        <v>0</v>
      </c>
      <c r="N37" s="389"/>
      <c r="O37" s="390" t="str">
        <f t="shared" si="10"/>
        <v/>
      </c>
      <c r="P37" s="396"/>
      <c r="Q37" s="390" t="str">
        <f t="shared" si="11"/>
        <v/>
      </c>
      <c r="R37" s="390" t="str">
        <f t="shared" si="2"/>
        <v/>
      </c>
      <c r="S37" s="392" t="str">
        <f t="shared" si="6"/>
        <v/>
      </c>
      <c r="T37" s="290"/>
      <c r="U37" s="397" t="str">
        <f t="shared" si="12"/>
        <v/>
      </c>
      <c r="V37" s="394"/>
      <c r="W37" s="461">
        <f t="shared" si="3"/>
        <v>0</v>
      </c>
      <c r="X37" s="456">
        <f t="shared" si="4"/>
        <v>0</v>
      </c>
      <c r="Y37" s="456">
        <f t="shared" si="13"/>
        <v>0</v>
      </c>
      <c r="Z37" s="456">
        <f t="shared" si="5"/>
        <v>0</v>
      </c>
      <c r="AA37" s="456">
        <f t="shared" si="14"/>
        <v>0</v>
      </c>
    </row>
    <row r="38" spans="1:27" ht="16.5" customHeight="1" x14ac:dyDescent="0.2">
      <c r="A38" s="324">
        <v>21</v>
      </c>
      <c r="B38" s="325"/>
      <c r="C38" s="326"/>
      <c r="D38" s="327"/>
      <c r="E38" s="458"/>
      <c r="F38" s="462"/>
      <c r="G38" s="459"/>
      <c r="H38" s="465"/>
      <c r="I38" s="463"/>
      <c r="J38" s="474">
        <f t="shared" si="1"/>
        <v>0</v>
      </c>
      <c r="K38" s="451" t="str">
        <f t="shared" si="7"/>
        <v xml:space="preserve"> </v>
      </c>
      <c r="L38" s="395">
        <f t="shared" si="8"/>
        <v>0</v>
      </c>
      <c r="M38" s="388">
        <f t="shared" si="9"/>
        <v>0</v>
      </c>
      <c r="N38" s="389"/>
      <c r="O38" s="390" t="str">
        <f t="shared" si="10"/>
        <v/>
      </c>
      <c r="P38" s="396"/>
      <c r="Q38" s="390" t="str">
        <f t="shared" si="11"/>
        <v/>
      </c>
      <c r="R38" s="390" t="str">
        <f t="shared" si="2"/>
        <v/>
      </c>
      <c r="S38" s="392" t="str">
        <f t="shared" si="6"/>
        <v/>
      </c>
      <c r="T38" s="290"/>
      <c r="U38" s="397" t="str">
        <f t="shared" si="12"/>
        <v/>
      </c>
      <c r="V38" s="394"/>
      <c r="W38" s="461">
        <f t="shared" si="3"/>
        <v>0</v>
      </c>
      <c r="X38" s="456">
        <f t="shared" si="4"/>
        <v>0</v>
      </c>
      <c r="Y38" s="456">
        <f t="shared" si="13"/>
        <v>0</v>
      </c>
      <c r="Z38" s="456">
        <f t="shared" si="5"/>
        <v>0</v>
      </c>
      <c r="AA38" s="456">
        <f t="shared" si="14"/>
        <v>0</v>
      </c>
    </row>
    <row r="39" spans="1:27" ht="16.5" customHeight="1" x14ac:dyDescent="0.2">
      <c r="A39" s="324">
        <v>22</v>
      </c>
      <c r="B39" s="325"/>
      <c r="C39" s="326"/>
      <c r="D39" s="327"/>
      <c r="E39" s="458"/>
      <c r="F39" s="462"/>
      <c r="G39" s="459"/>
      <c r="H39" s="465"/>
      <c r="I39" s="463"/>
      <c r="J39" s="474">
        <f t="shared" si="1"/>
        <v>0</v>
      </c>
      <c r="K39" s="451" t="str">
        <f t="shared" si="7"/>
        <v xml:space="preserve"> </v>
      </c>
      <c r="L39" s="395">
        <f t="shared" si="8"/>
        <v>0</v>
      </c>
      <c r="M39" s="388">
        <f t="shared" si="9"/>
        <v>0</v>
      </c>
      <c r="N39" s="389"/>
      <c r="O39" s="390" t="str">
        <f t="shared" si="10"/>
        <v/>
      </c>
      <c r="P39" s="396"/>
      <c r="Q39" s="390" t="str">
        <f t="shared" si="11"/>
        <v/>
      </c>
      <c r="R39" s="390" t="str">
        <f t="shared" si="2"/>
        <v/>
      </c>
      <c r="S39" s="392" t="str">
        <f t="shared" si="6"/>
        <v/>
      </c>
      <c r="T39" s="290"/>
      <c r="U39" s="397" t="str">
        <f t="shared" si="12"/>
        <v/>
      </c>
      <c r="V39" s="394"/>
      <c r="W39" s="461">
        <f t="shared" si="3"/>
        <v>0</v>
      </c>
      <c r="X39" s="456">
        <f t="shared" si="4"/>
        <v>0</v>
      </c>
      <c r="Y39" s="456">
        <f t="shared" si="13"/>
        <v>0</v>
      </c>
      <c r="Z39" s="456">
        <f t="shared" si="5"/>
        <v>0</v>
      </c>
      <c r="AA39" s="456">
        <f t="shared" si="14"/>
        <v>0</v>
      </c>
    </row>
    <row r="40" spans="1:27" ht="16.5" customHeight="1" x14ac:dyDescent="0.2">
      <c r="A40" s="324">
        <v>23</v>
      </c>
      <c r="B40" s="325"/>
      <c r="C40" s="326"/>
      <c r="D40" s="327"/>
      <c r="E40" s="458"/>
      <c r="F40" s="462"/>
      <c r="G40" s="459"/>
      <c r="H40" s="465"/>
      <c r="I40" s="463"/>
      <c r="J40" s="474">
        <f t="shared" si="1"/>
        <v>0</v>
      </c>
      <c r="K40" s="451" t="str">
        <f t="shared" si="7"/>
        <v xml:space="preserve"> </v>
      </c>
      <c r="L40" s="395">
        <f t="shared" si="8"/>
        <v>0</v>
      </c>
      <c r="M40" s="388">
        <f t="shared" si="9"/>
        <v>0</v>
      </c>
      <c r="N40" s="389"/>
      <c r="O40" s="390" t="str">
        <f t="shared" si="10"/>
        <v/>
      </c>
      <c r="P40" s="396"/>
      <c r="Q40" s="390" t="str">
        <f t="shared" si="11"/>
        <v/>
      </c>
      <c r="R40" s="390" t="str">
        <f t="shared" si="2"/>
        <v/>
      </c>
      <c r="S40" s="392" t="str">
        <f t="shared" si="6"/>
        <v/>
      </c>
      <c r="T40" s="290"/>
      <c r="U40" s="397" t="str">
        <f t="shared" si="12"/>
        <v/>
      </c>
      <c r="V40" s="394"/>
      <c r="W40" s="461">
        <f t="shared" si="3"/>
        <v>0</v>
      </c>
      <c r="X40" s="456">
        <f t="shared" si="4"/>
        <v>0</v>
      </c>
      <c r="Y40" s="456">
        <f t="shared" si="13"/>
        <v>0</v>
      </c>
      <c r="Z40" s="456">
        <f t="shared" si="5"/>
        <v>0</v>
      </c>
      <c r="AA40" s="456">
        <f t="shared" si="14"/>
        <v>0</v>
      </c>
    </row>
    <row r="41" spans="1:27" ht="16.5" customHeight="1" x14ac:dyDescent="0.2">
      <c r="A41" s="324">
        <v>24</v>
      </c>
      <c r="B41" s="325"/>
      <c r="C41" s="326"/>
      <c r="D41" s="327"/>
      <c r="E41" s="458"/>
      <c r="F41" s="462"/>
      <c r="G41" s="459"/>
      <c r="H41" s="465"/>
      <c r="I41" s="463"/>
      <c r="J41" s="474">
        <f t="shared" si="1"/>
        <v>0</v>
      </c>
      <c r="K41" s="451" t="str">
        <f t="shared" si="7"/>
        <v xml:space="preserve"> </v>
      </c>
      <c r="L41" s="395">
        <f t="shared" si="8"/>
        <v>0</v>
      </c>
      <c r="M41" s="388">
        <f t="shared" si="9"/>
        <v>0</v>
      </c>
      <c r="N41" s="389"/>
      <c r="O41" s="390" t="str">
        <f t="shared" si="10"/>
        <v/>
      </c>
      <c r="P41" s="396"/>
      <c r="Q41" s="390" t="str">
        <f t="shared" si="11"/>
        <v/>
      </c>
      <c r="R41" s="390" t="str">
        <f t="shared" si="2"/>
        <v/>
      </c>
      <c r="S41" s="392" t="str">
        <f t="shared" si="6"/>
        <v/>
      </c>
      <c r="T41" s="290"/>
      <c r="U41" s="397" t="str">
        <f t="shared" si="12"/>
        <v/>
      </c>
      <c r="V41" s="394"/>
      <c r="W41" s="461">
        <f t="shared" si="3"/>
        <v>0</v>
      </c>
      <c r="X41" s="456">
        <f t="shared" si="4"/>
        <v>0</v>
      </c>
      <c r="Y41" s="456">
        <f t="shared" si="13"/>
        <v>0</v>
      </c>
      <c r="Z41" s="456">
        <f t="shared" si="5"/>
        <v>0</v>
      </c>
      <c r="AA41" s="456">
        <f t="shared" si="14"/>
        <v>0</v>
      </c>
    </row>
    <row r="42" spans="1:27" ht="16.5" customHeight="1" x14ac:dyDescent="0.2">
      <c r="A42" s="324">
        <v>25</v>
      </c>
      <c r="B42" s="325"/>
      <c r="C42" s="326"/>
      <c r="D42" s="327"/>
      <c r="E42" s="458"/>
      <c r="F42" s="462"/>
      <c r="G42" s="459"/>
      <c r="H42" s="465"/>
      <c r="I42" s="463"/>
      <c r="J42" s="474">
        <f t="shared" si="1"/>
        <v>0</v>
      </c>
      <c r="K42" s="451" t="str">
        <f t="shared" si="7"/>
        <v xml:space="preserve"> </v>
      </c>
      <c r="L42" s="395">
        <f t="shared" si="8"/>
        <v>0</v>
      </c>
      <c r="M42" s="388">
        <f t="shared" si="9"/>
        <v>0</v>
      </c>
      <c r="N42" s="389"/>
      <c r="O42" s="390" t="str">
        <f t="shared" si="10"/>
        <v/>
      </c>
      <c r="P42" s="396"/>
      <c r="Q42" s="390" t="str">
        <f t="shared" si="11"/>
        <v/>
      </c>
      <c r="R42" s="390" t="str">
        <f t="shared" si="2"/>
        <v/>
      </c>
      <c r="S42" s="392" t="str">
        <f t="shared" si="6"/>
        <v/>
      </c>
      <c r="T42" s="290"/>
      <c r="U42" s="397" t="str">
        <f t="shared" si="12"/>
        <v/>
      </c>
      <c r="V42" s="394"/>
      <c r="W42" s="461">
        <f t="shared" si="3"/>
        <v>0</v>
      </c>
      <c r="X42" s="456">
        <f t="shared" si="4"/>
        <v>0</v>
      </c>
      <c r="Y42" s="456">
        <f t="shared" si="13"/>
        <v>0</v>
      </c>
      <c r="Z42" s="456">
        <f t="shared" si="5"/>
        <v>0</v>
      </c>
      <c r="AA42" s="456">
        <f t="shared" si="14"/>
        <v>0</v>
      </c>
    </row>
    <row r="43" spans="1:27" ht="16.5" customHeight="1" x14ac:dyDescent="0.2">
      <c r="A43" s="324">
        <v>26</v>
      </c>
      <c r="B43" s="325"/>
      <c r="C43" s="326"/>
      <c r="D43" s="327"/>
      <c r="E43" s="458"/>
      <c r="F43" s="462"/>
      <c r="G43" s="459"/>
      <c r="H43" s="465"/>
      <c r="I43" s="463"/>
      <c r="J43" s="474">
        <f t="shared" si="1"/>
        <v>0</v>
      </c>
      <c r="K43" s="451" t="str">
        <f t="shared" si="7"/>
        <v xml:space="preserve"> </v>
      </c>
      <c r="L43" s="395">
        <f t="shared" si="8"/>
        <v>0</v>
      </c>
      <c r="M43" s="388">
        <f t="shared" si="9"/>
        <v>0</v>
      </c>
      <c r="N43" s="389"/>
      <c r="O43" s="390" t="str">
        <f t="shared" si="10"/>
        <v/>
      </c>
      <c r="P43" s="396"/>
      <c r="Q43" s="390" t="str">
        <f t="shared" si="11"/>
        <v/>
      </c>
      <c r="R43" s="390" t="str">
        <f t="shared" si="2"/>
        <v/>
      </c>
      <c r="S43" s="392" t="str">
        <f t="shared" si="6"/>
        <v/>
      </c>
      <c r="T43" s="290"/>
      <c r="U43" s="397" t="str">
        <f t="shared" si="12"/>
        <v/>
      </c>
      <c r="V43" s="394"/>
      <c r="W43" s="461">
        <f t="shared" si="3"/>
        <v>0</v>
      </c>
      <c r="X43" s="456">
        <f t="shared" si="4"/>
        <v>0</v>
      </c>
      <c r="Y43" s="456">
        <f t="shared" si="13"/>
        <v>0</v>
      </c>
      <c r="Z43" s="456">
        <f t="shared" si="5"/>
        <v>0</v>
      </c>
      <c r="AA43" s="456">
        <f t="shared" si="14"/>
        <v>0</v>
      </c>
    </row>
    <row r="44" spans="1:27" ht="16.5" customHeight="1" x14ac:dyDescent="0.2">
      <c r="A44" s="324">
        <v>27</v>
      </c>
      <c r="B44" s="325"/>
      <c r="C44" s="326"/>
      <c r="D44" s="327"/>
      <c r="E44" s="458"/>
      <c r="F44" s="462"/>
      <c r="G44" s="459"/>
      <c r="H44" s="465"/>
      <c r="I44" s="463"/>
      <c r="J44" s="474">
        <f t="shared" si="1"/>
        <v>0</v>
      </c>
      <c r="K44" s="451" t="str">
        <f t="shared" si="7"/>
        <v xml:space="preserve"> </v>
      </c>
      <c r="L44" s="395">
        <f t="shared" si="8"/>
        <v>0</v>
      </c>
      <c r="M44" s="388">
        <f t="shared" si="9"/>
        <v>0</v>
      </c>
      <c r="N44" s="389"/>
      <c r="O44" s="390" t="str">
        <f t="shared" si="10"/>
        <v/>
      </c>
      <c r="P44" s="396"/>
      <c r="Q44" s="390" t="str">
        <f t="shared" si="11"/>
        <v/>
      </c>
      <c r="R44" s="390" t="str">
        <f t="shared" si="2"/>
        <v/>
      </c>
      <c r="S44" s="392" t="str">
        <f t="shared" si="6"/>
        <v/>
      </c>
      <c r="T44" s="290"/>
      <c r="U44" s="397" t="str">
        <f t="shared" si="12"/>
        <v/>
      </c>
      <c r="V44" s="394"/>
      <c r="W44" s="461">
        <f t="shared" si="3"/>
        <v>0</v>
      </c>
      <c r="X44" s="456">
        <f t="shared" si="4"/>
        <v>0</v>
      </c>
      <c r="Y44" s="456">
        <f t="shared" si="13"/>
        <v>0</v>
      </c>
      <c r="Z44" s="456">
        <f t="shared" si="5"/>
        <v>0</v>
      </c>
      <c r="AA44" s="456">
        <f t="shared" si="14"/>
        <v>0</v>
      </c>
    </row>
    <row r="45" spans="1:27" ht="16.5" customHeight="1" x14ac:dyDescent="0.2">
      <c r="A45" s="324">
        <v>28</v>
      </c>
      <c r="B45" s="325"/>
      <c r="C45" s="326"/>
      <c r="D45" s="327"/>
      <c r="E45" s="458"/>
      <c r="F45" s="462"/>
      <c r="G45" s="459"/>
      <c r="H45" s="465"/>
      <c r="I45" s="463"/>
      <c r="J45" s="474">
        <f t="shared" si="1"/>
        <v>0</v>
      </c>
      <c r="K45" s="451" t="str">
        <f t="shared" si="7"/>
        <v xml:space="preserve"> </v>
      </c>
      <c r="L45" s="395">
        <f t="shared" si="8"/>
        <v>0</v>
      </c>
      <c r="M45" s="388">
        <f t="shared" si="9"/>
        <v>0</v>
      </c>
      <c r="N45" s="389"/>
      <c r="O45" s="390" t="str">
        <f t="shared" si="10"/>
        <v/>
      </c>
      <c r="P45" s="396"/>
      <c r="Q45" s="390" t="str">
        <f t="shared" si="11"/>
        <v/>
      </c>
      <c r="R45" s="390" t="str">
        <f t="shared" si="2"/>
        <v/>
      </c>
      <c r="S45" s="392" t="str">
        <f t="shared" si="6"/>
        <v/>
      </c>
      <c r="T45" s="290"/>
      <c r="U45" s="397" t="str">
        <f t="shared" si="12"/>
        <v/>
      </c>
      <c r="V45" s="394"/>
      <c r="W45" s="461">
        <f t="shared" si="3"/>
        <v>0</v>
      </c>
      <c r="X45" s="456">
        <f t="shared" si="4"/>
        <v>0</v>
      </c>
      <c r="Y45" s="456">
        <f t="shared" si="13"/>
        <v>0</v>
      </c>
      <c r="Z45" s="456">
        <f t="shared" si="5"/>
        <v>0</v>
      </c>
      <c r="AA45" s="456">
        <f t="shared" si="14"/>
        <v>0</v>
      </c>
    </row>
    <row r="46" spans="1:27" ht="16.5" customHeight="1" x14ac:dyDescent="0.2">
      <c r="A46" s="324">
        <v>29</v>
      </c>
      <c r="B46" s="325"/>
      <c r="C46" s="326"/>
      <c r="D46" s="327"/>
      <c r="E46" s="458"/>
      <c r="F46" s="462"/>
      <c r="G46" s="459"/>
      <c r="H46" s="465"/>
      <c r="I46" s="463"/>
      <c r="J46" s="474">
        <f t="shared" si="1"/>
        <v>0</v>
      </c>
      <c r="K46" s="451" t="str">
        <f t="shared" si="7"/>
        <v xml:space="preserve"> </v>
      </c>
      <c r="L46" s="395">
        <f t="shared" si="8"/>
        <v>0</v>
      </c>
      <c r="M46" s="388">
        <f t="shared" si="9"/>
        <v>0</v>
      </c>
      <c r="N46" s="389"/>
      <c r="O46" s="390" t="str">
        <f t="shared" si="10"/>
        <v/>
      </c>
      <c r="P46" s="396"/>
      <c r="Q46" s="390" t="str">
        <f t="shared" si="11"/>
        <v/>
      </c>
      <c r="R46" s="390" t="str">
        <f t="shared" si="2"/>
        <v/>
      </c>
      <c r="S46" s="392" t="str">
        <f t="shared" si="6"/>
        <v/>
      </c>
      <c r="T46" s="290"/>
      <c r="U46" s="397" t="str">
        <f t="shared" si="12"/>
        <v/>
      </c>
      <c r="V46" s="394"/>
      <c r="W46" s="461">
        <f t="shared" si="3"/>
        <v>0</v>
      </c>
      <c r="X46" s="456">
        <f t="shared" si="4"/>
        <v>0</v>
      </c>
      <c r="Y46" s="456">
        <f t="shared" si="13"/>
        <v>0</v>
      </c>
      <c r="Z46" s="456">
        <f t="shared" si="5"/>
        <v>0</v>
      </c>
      <c r="AA46" s="456">
        <f t="shared" si="14"/>
        <v>0</v>
      </c>
    </row>
    <row r="47" spans="1:27" ht="16.5" customHeight="1" x14ac:dyDescent="0.2">
      <c r="A47" s="324">
        <v>30</v>
      </c>
      <c r="B47" s="325"/>
      <c r="C47" s="326"/>
      <c r="D47" s="327"/>
      <c r="E47" s="458"/>
      <c r="F47" s="462"/>
      <c r="G47" s="459"/>
      <c r="H47" s="465"/>
      <c r="I47" s="463"/>
      <c r="J47" s="474">
        <f t="shared" si="1"/>
        <v>0</v>
      </c>
      <c r="K47" s="451" t="str">
        <f t="shared" si="7"/>
        <v xml:space="preserve"> </v>
      </c>
      <c r="L47" s="395">
        <f t="shared" si="8"/>
        <v>0</v>
      </c>
      <c r="M47" s="388">
        <f t="shared" si="9"/>
        <v>0</v>
      </c>
      <c r="N47" s="389"/>
      <c r="O47" s="390" t="str">
        <f t="shared" si="10"/>
        <v/>
      </c>
      <c r="P47" s="396"/>
      <c r="Q47" s="390" t="str">
        <f t="shared" si="11"/>
        <v/>
      </c>
      <c r="R47" s="390" t="str">
        <f t="shared" si="2"/>
        <v/>
      </c>
      <c r="S47" s="392" t="str">
        <f t="shared" si="6"/>
        <v/>
      </c>
      <c r="T47" s="290"/>
      <c r="U47" s="397" t="str">
        <f t="shared" si="12"/>
        <v/>
      </c>
      <c r="V47" s="394"/>
      <c r="W47" s="461">
        <f t="shared" si="3"/>
        <v>0</v>
      </c>
      <c r="X47" s="456">
        <f t="shared" si="4"/>
        <v>0</v>
      </c>
      <c r="Y47" s="456">
        <f t="shared" si="13"/>
        <v>0</v>
      </c>
      <c r="Z47" s="456">
        <f t="shared" si="5"/>
        <v>0</v>
      </c>
      <c r="AA47" s="456">
        <f t="shared" si="14"/>
        <v>0</v>
      </c>
    </row>
    <row r="48" spans="1:27" ht="16.5" customHeight="1" x14ac:dyDescent="0.2">
      <c r="A48" s="324">
        <v>31</v>
      </c>
      <c r="B48" s="325"/>
      <c r="C48" s="326"/>
      <c r="D48" s="327"/>
      <c r="E48" s="458"/>
      <c r="F48" s="462"/>
      <c r="G48" s="459"/>
      <c r="H48" s="465"/>
      <c r="I48" s="463"/>
      <c r="J48" s="474">
        <f t="shared" si="1"/>
        <v>0</v>
      </c>
      <c r="K48" s="451" t="str">
        <f t="shared" si="7"/>
        <v xml:space="preserve"> </v>
      </c>
      <c r="L48" s="395">
        <f t="shared" si="8"/>
        <v>0</v>
      </c>
      <c r="M48" s="388">
        <f t="shared" si="9"/>
        <v>0</v>
      </c>
      <c r="N48" s="389"/>
      <c r="O48" s="390" t="str">
        <f t="shared" si="10"/>
        <v/>
      </c>
      <c r="P48" s="396"/>
      <c r="Q48" s="390" t="str">
        <f t="shared" si="11"/>
        <v/>
      </c>
      <c r="R48" s="390" t="str">
        <f t="shared" si="2"/>
        <v/>
      </c>
      <c r="S48" s="392" t="str">
        <f t="shared" si="6"/>
        <v/>
      </c>
      <c r="T48" s="290"/>
      <c r="U48" s="397" t="str">
        <f t="shared" si="12"/>
        <v/>
      </c>
      <c r="V48" s="394"/>
      <c r="W48" s="461">
        <f t="shared" si="3"/>
        <v>0</v>
      </c>
      <c r="X48" s="456">
        <f t="shared" si="4"/>
        <v>0</v>
      </c>
      <c r="Y48" s="456">
        <f t="shared" si="13"/>
        <v>0</v>
      </c>
      <c r="Z48" s="456">
        <f t="shared" si="5"/>
        <v>0</v>
      </c>
      <c r="AA48" s="456">
        <f t="shared" si="14"/>
        <v>0</v>
      </c>
    </row>
    <row r="49" spans="1:27" ht="16.5" customHeight="1" x14ac:dyDescent="0.2">
      <c r="A49" s="324">
        <v>32</v>
      </c>
      <c r="B49" s="325"/>
      <c r="C49" s="326"/>
      <c r="D49" s="327"/>
      <c r="E49" s="458"/>
      <c r="F49" s="462"/>
      <c r="G49" s="459"/>
      <c r="H49" s="465"/>
      <c r="I49" s="463"/>
      <c r="J49" s="474">
        <f t="shared" si="1"/>
        <v>0</v>
      </c>
      <c r="K49" s="451" t="str">
        <f t="shared" si="7"/>
        <v xml:space="preserve"> </v>
      </c>
      <c r="L49" s="395">
        <f t="shared" si="8"/>
        <v>0</v>
      </c>
      <c r="M49" s="388">
        <f t="shared" si="9"/>
        <v>0</v>
      </c>
      <c r="N49" s="389"/>
      <c r="O49" s="390" t="str">
        <f t="shared" si="10"/>
        <v/>
      </c>
      <c r="P49" s="396"/>
      <c r="Q49" s="390" t="str">
        <f t="shared" si="11"/>
        <v/>
      </c>
      <c r="R49" s="390" t="str">
        <f t="shared" si="2"/>
        <v/>
      </c>
      <c r="S49" s="392" t="str">
        <f t="shared" si="6"/>
        <v/>
      </c>
      <c r="T49" s="290"/>
      <c r="U49" s="397" t="str">
        <f t="shared" si="12"/>
        <v/>
      </c>
      <c r="V49" s="394"/>
      <c r="W49" s="461">
        <f t="shared" si="3"/>
        <v>0</v>
      </c>
      <c r="X49" s="456">
        <f t="shared" si="4"/>
        <v>0</v>
      </c>
      <c r="Y49" s="456">
        <f t="shared" si="13"/>
        <v>0</v>
      </c>
      <c r="Z49" s="456">
        <f t="shared" si="5"/>
        <v>0</v>
      </c>
      <c r="AA49" s="456">
        <f t="shared" si="14"/>
        <v>0</v>
      </c>
    </row>
    <row r="50" spans="1:27" ht="16.5" customHeight="1" x14ac:dyDescent="0.2">
      <c r="A50" s="324">
        <v>33</v>
      </c>
      <c r="B50" s="325"/>
      <c r="C50" s="326"/>
      <c r="D50" s="327"/>
      <c r="E50" s="458"/>
      <c r="F50" s="462"/>
      <c r="G50" s="459"/>
      <c r="H50" s="465"/>
      <c r="I50" s="463"/>
      <c r="J50" s="474">
        <f t="shared" ref="J50:J81" si="15">IF(AND(I50&gt;0,H50&lt;&gt;"ja"),I50,IF(AND(H50="ja",G50&gt;0),$W$9,0))</f>
        <v>0</v>
      </c>
      <c r="K50" s="451" t="str">
        <f t="shared" si="7"/>
        <v xml:space="preserve"> </v>
      </c>
      <c r="L50" s="395">
        <f t="shared" si="8"/>
        <v>0</v>
      </c>
      <c r="M50" s="388">
        <f t="shared" si="9"/>
        <v>0</v>
      </c>
      <c r="N50" s="389"/>
      <c r="O50" s="390" t="str">
        <f t="shared" si="10"/>
        <v/>
      </c>
      <c r="P50" s="396"/>
      <c r="Q50" s="390" t="str">
        <f t="shared" si="11"/>
        <v/>
      </c>
      <c r="R50" s="390" t="str">
        <f t="shared" ref="R50:R81" si="16">IF(AND(Q50&gt;0,Q50&lt;&gt;"",$R$16*1&gt;0),Q50*(1+$W$8),Q50)</f>
        <v/>
      </c>
      <c r="S50" s="392" t="str">
        <f t="shared" si="6"/>
        <v/>
      </c>
      <c r="T50" s="290"/>
      <c r="U50" s="397" t="str">
        <f t="shared" si="12"/>
        <v/>
      </c>
      <c r="V50" s="394"/>
      <c r="W50" s="461">
        <f t="shared" ref="W50:W81" si="17">IF(AND(C50&lt;&gt;"",LEN(C50)&lt;$W$2),1,0)</f>
        <v>0</v>
      </c>
      <c r="X50" s="456">
        <f t="shared" ref="X50:X81" si="18">IF(AND(D50&lt;&gt;"",LEN(D50)&lt;$W$2),1,0)</f>
        <v>0</v>
      </c>
      <c r="Y50" s="456">
        <f t="shared" si="13"/>
        <v>0</v>
      </c>
      <c r="Z50" s="456">
        <f t="shared" ref="Z50:Z81" si="19">IF(AND($J50&gt;0,$I50&gt;$W$4),1,0)</f>
        <v>0</v>
      </c>
      <c r="AA50" s="456">
        <f t="shared" si="14"/>
        <v>0</v>
      </c>
    </row>
    <row r="51" spans="1:27" ht="16.5" customHeight="1" x14ac:dyDescent="0.2">
      <c r="A51" s="324">
        <v>34</v>
      </c>
      <c r="B51" s="325"/>
      <c r="C51" s="326"/>
      <c r="D51" s="327"/>
      <c r="E51" s="458"/>
      <c r="F51" s="462"/>
      <c r="G51" s="459"/>
      <c r="H51" s="465"/>
      <c r="I51" s="463"/>
      <c r="J51" s="474">
        <f t="shared" si="15"/>
        <v>0</v>
      </c>
      <c r="K51" s="451" t="str">
        <f t="shared" si="7"/>
        <v xml:space="preserve"> </v>
      </c>
      <c r="L51" s="395">
        <f t="shared" si="8"/>
        <v>0</v>
      </c>
      <c r="M51" s="388">
        <f t="shared" si="9"/>
        <v>0</v>
      </c>
      <c r="N51" s="389"/>
      <c r="O51" s="390" t="str">
        <f t="shared" si="10"/>
        <v/>
      </c>
      <c r="P51" s="396"/>
      <c r="Q51" s="390" t="str">
        <f t="shared" si="11"/>
        <v/>
      </c>
      <c r="R51" s="390" t="str">
        <f t="shared" si="16"/>
        <v/>
      </c>
      <c r="S51" s="392" t="str">
        <f t="shared" si="6"/>
        <v/>
      </c>
      <c r="T51" s="290"/>
      <c r="U51" s="397" t="str">
        <f t="shared" si="12"/>
        <v/>
      </c>
      <c r="V51" s="394"/>
      <c r="W51" s="461">
        <f t="shared" si="17"/>
        <v>0</v>
      </c>
      <c r="X51" s="456">
        <f t="shared" si="18"/>
        <v>0</v>
      </c>
      <c r="Y51" s="456">
        <f t="shared" si="13"/>
        <v>0</v>
      </c>
      <c r="Z51" s="456">
        <f t="shared" si="19"/>
        <v>0</v>
      </c>
      <c r="AA51" s="456">
        <f t="shared" si="14"/>
        <v>0</v>
      </c>
    </row>
    <row r="52" spans="1:27" ht="16.5" customHeight="1" x14ac:dyDescent="0.2">
      <c r="A52" s="324">
        <v>35</v>
      </c>
      <c r="B52" s="325"/>
      <c r="C52" s="326"/>
      <c r="D52" s="327"/>
      <c r="E52" s="458"/>
      <c r="F52" s="462"/>
      <c r="G52" s="459"/>
      <c r="H52" s="465"/>
      <c r="I52" s="463"/>
      <c r="J52" s="474">
        <f t="shared" si="15"/>
        <v>0</v>
      </c>
      <c r="K52" s="451" t="str">
        <f t="shared" si="7"/>
        <v xml:space="preserve"> </v>
      </c>
      <c r="L52" s="395">
        <f t="shared" si="8"/>
        <v>0</v>
      </c>
      <c r="M52" s="388">
        <f t="shared" si="9"/>
        <v>0</v>
      </c>
      <c r="N52" s="389"/>
      <c r="O52" s="390" t="str">
        <f t="shared" si="10"/>
        <v/>
      </c>
      <c r="P52" s="396"/>
      <c r="Q52" s="390" t="str">
        <f t="shared" si="11"/>
        <v/>
      </c>
      <c r="R52" s="390" t="str">
        <f t="shared" si="16"/>
        <v/>
      </c>
      <c r="S52" s="392" t="str">
        <f t="shared" si="6"/>
        <v/>
      </c>
      <c r="T52" s="290"/>
      <c r="U52" s="397" t="str">
        <f t="shared" si="12"/>
        <v/>
      </c>
      <c r="V52" s="394"/>
      <c r="W52" s="461">
        <f t="shared" si="17"/>
        <v>0</v>
      </c>
      <c r="X52" s="456">
        <f t="shared" si="18"/>
        <v>0</v>
      </c>
      <c r="Y52" s="456">
        <f t="shared" si="13"/>
        <v>0</v>
      </c>
      <c r="Z52" s="456">
        <f t="shared" si="19"/>
        <v>0</v>
      </c>
      <c r="AA52" s="456">
        <f t="shared" si="14"/>
        <v>0</v>
      </c>
    </row>
    <row r="53" spans="1:27" ht="16.5" customHeight="1" x14ac:dyDescent="0.2">
      <c r="A53" s="324">
        <v>36</v>
      </c>
      <c r="B53" s="325"/>
      <c r="C53" s="326"/>
      <c r="D53" s="327"/>
      <c r="E53" s="458"/>
      <c r="F53" s="462"/>
      <c r="G53" s="459"/>
      <c r="H53" s="465"/>
      <c r="I53" s="463"/>
      <c r="J53" s="474">
        <f t="shared" si="15"/>
        <v>0</v>
      </c>
      <c r="K53" s="451" t="str">
        <f t="shared" si="7"/>
        <v xml:space="preserve"> </v>
      </c>
      <c r="L53" s="395">
        <f t="shared" si="8"/>
        <v>0</v>
      </c>
      <c r="M53" s="388">
        <f t="shared" si="9"/>
        <v>0</v>
      </c>
      <c r="N53" s="389"/>
      <c r="O53" s="390" t="str">
        <f t="shared" si="10"/>
        <v/>
      </c>
      <c r="P53" s="396"/>
      <c r="Q53" s="390" t="str">
        <f t="shared" si="11"/>
        <v/>
      </c>
      <c r="R53" s="390" t="str">
        <f t="shared" si="16"/>
        <v/>
      </c>
      <c r="S53" s="392" t="str">
        <f t="shared" si="6"/>
        <v/>
      </c>
      <c r="T53" s="290"/>
      <c r="U53" s="397" t="str">
        <f t="shared" si="12"/>
        <v/>
      </c>
      <c r="V53" s="394"/>
      <c r="W53" s="461">
        <f t="shared" si="17"/>
        <v>0</v>
      </c>
      <c r="X53" s="456">
        <f t="shared" si="18"/>
        <v>0</v>
      </c>
      <c r="Y53" s="456">
        <f t="shared" si="13"/>
        <v>0</v>
      </c>
      <c r="Z53" s="456">
        <f t="shared" si="19"/>
        <v>0</v>
      </c>
      <c r="AA53" s="456">
        <f t="shared" si="14"/>
        <v>0</v>
      </c>
    </row>
    <row r="54" spans="1:27" ht="16.5" customHeight="1" x14ac:dyDescent="0.2">
      <c r="A54" s="324">
        <v>37</v>
      </c>
      <c r="B54" s="325"/>
      <c r="C54" s="326"/>
      <c r="D54" s="327"/>
      <c r="E54" s="458"/>
      <c r="F54" s="462"/>
      <c r="G54" s="459"/>
      <c r="H54" s="465"/>
      <c r="I54" s="463"/>
      <c r="J54" s="474">
        <f t="shared" si="15"/>
        <v>0</v>
      </c>
      <c r="K54" s="451" t="str">
        <f t="shared" si="7"/>
        <v xml:space="preserve"> </v>
      </c>
      <c r="L54" s="395">
        <f t="shared" si="8"/>
        <v>0</v>
      </c>
      <c r="M54" s="388">
        <f t="shared" si="9"/>
        <v>0</v>
      </c>
      <c r="N54" s="389"/>
      <c r="O54" s="390" t="str">
        <f t="shared" si="10"/>
        <v/>
      </c>
      <c r="P54" s="396"/>
      <c r="Q54" s="390" t="str">
        <f t="shared" si="11"/>
        <v/>
      </c>
      <c r="R54" s="390" t="str">
        <f t="shared" si="16"/>
        <v/>
      </c>
      <c r="S54" s="392" t="str">
        <f t="shared" si="6"/>
        <v/>
      </c>
      <c r="T54" s="290"/>
      <c r="U54" s="397" t="str">
        <f t="shared" si="12"/>
        <v/>
      </c>
      <c r="V54" s="394"/>
      <c r="W54" s="461">
        <f t="shared" si="17"/>
        <v>0</v>
      </c>
      <c r="X54" s="456">
        <f t="shared" si="18"/>
        <v>0</v>
      </c>
      <c r="Y54" s="456">
        <f t="shared" si="13"/>
        <v>0</v>
      </c>
      <c r="Z54" s="456">
        <f t="shared" si="19"/>
        <v>0</v>
      </c>
      <c r="AA54" s="456">
        <f t="shared" si="14"/>
        <v>0</v>
      </c>
    </row>
    <row r="55" spans="1:27" ht="16.5" customHeight="1" x14ac:dyDescent="0.2">
      <c r="A55" s="324">
        <v>38</v>
      </c>
      <c r="B55" s="325"/>
      <c r="C55" s="326"/>
      <c r="D55" s="327"/>
      <c r="E55" s="458"/>
      <c r="F55" s="462"/>
      <c r="G55" s="459"/>
      <c r="H55" s="465"/>
      <c r="I55" s="463"/>
      <c r="J55" s="474">
        <f t="shared" si="15"/>
        <v>0</v>
      </c>
      <c r="K55" s="451" t="str">
        <f t="shared" si="7"/>
        <v xml:space="preserve"> </v>
      </c>
      <c r="L55" s="395">
        <f t="shared" si="8"/>
        <v>0</v>
      </c>
      <c r="M55" s="388">
        <f t="shared" si="9"/>
        <v>0</v>
      </c>
      <c r="N55" s="389"/>
      <c r="O55" s="390" t="str">
        <f t="shared" si="10"/>
        <v/>
      </c>
      <c r="P55" s="396"/>
      <c r="Q55" s="390" t="str">
        <f t="shared" si="11"/>
        <v/>
      </c>
      <c r="R55" s="390" t="str">
        <f t="shared" si="16"/>
        <v/>
      </c>
      <c r="S55" s="392" t="str">
        <f t="shared" si="6"/>
        <v/>
      </c>
      <c r="T55" s="290"/>
      <c r="U55" s="397" t="str">
        <f t="shared" si="12"/>
        <v/>
      </c>
      <c r="V55" s="394"/>
      <c r="W55" s="461">
        <f t="shared" si="17"/>
        <v>0</v>
      </c>
      <c r="X55" s="456">
        <f t="shared" si="18"/>
        <v>0</v>
      </c>
      <c r="Y55" s="456">
        <f t="shared" si="13"/>
        <v>0</v>
      </c>
      <c r="Z55" s="456">
        <f t="shared" si="19"/>
        <v>0</v>
      </c>
      <c r="AA55" s="456">
        <f t="shared" si="14"/>
        <v>0</v>
      </c>
    </row>
    <row r="56" spans="1:27" ht="16.5" customHeight="1" x14ac:dyDescent="0.2">
      <c r="A56" s="324">
        <v>39</v>
      </c>
      <c r="B56" s="325"/>
      <c r="C56" s="326"/>
      <c r="D56" s="327"/>
      <c r="E56" s="458"/>
      <c r="F56" s="462"/>
      <c r="G56" s="459"/>
      <c r="H56" s="465"/>
      <c r="I56" s="463"/>
      <c r="J56" s="474">
        <f t="shared" si="15"/>
        <v>0</v>
      </c>
      <c r="K56" s="451" t="str">
        <f t="shared" si="7"/>
        <v xml:space="preserve"> </v>
      </c>
      <c r="L56" s="395">
        <f t="shared" si="8"/>
        <v>0</v>
      </c>
      <c r="M56" s="388">
        <f t="shared" si="9"/>
        <v>0</v>
      </c>
      <c r="N56" s="389"/>
      <c r="O56" s="390" t="str">
        <f t="shared" si="10"/>
        <v/>
      </c>
      <c r="P56" s="396"/>
      <c r="Q56" s="390" t="str">
        <f t="shared" si="11"/>
        <v/>
      </c>
      <c r="R56" s="390" t="str">
        <f t="shared" si="16"/>
        <v/>
      </c>
      <c r="S56" s="392" t="str">
        <f t="shared" si="6"/>
        <v/>
      </c>
      <c r="T56" s="290"/>
      <c r="U56" s="397" t="str">
        <f t="shared" si="12"/>
        <v/>
      </c>
      <c r="V56" s="394"/>
      <c r="W56" s="461">
        <f t="shared" si="17"/>
        <v>0</v>
      </c>
      <c r="X56" s="456">
        <f t="shared" si="18"/>
        <v>0</v>
      </c>
      <c r="Y56" s="456">
        <f t="shared" si="13"/>
        <v>0</v>
      </c>
      <c r="Z56" s="456">
        <f t="shared" si="19"/>
        <v>0</v>
      </c>
      <c r="AA56" s="456">
        <f t="shared" si="14"/>
        <v>0</v>
      </c>
    </row>
    <row r="57" spans="1:27" ht="16.5" customHeight="1" x14ac:dyDescent="0.2">
      <c r="A57" s="324">
        <v>40</v>
      </c>
      <c r="B57" s="325"/>
      <c r="C57" s="326"/>
      <c r="D57" s="327"/>
      <c r="E57" s="458"/>
      <c r="F57" s="462"/>
      <c r="G57" s="459"/>
      <c r="H57" s="465"/>
      <c r="I57" s="463"/>
      <c r="J57" s="474">
        <f t="shared" si="15"/>
        <v>0</v>
      </c>
      <c r="K57" s="451" t="str">
        <f t="shared" si="7"/>
        <v xml:space="preserve"> </v>
      </c>
      <c r="L57" s="395">
        <f t="shared" si="8"/>
        <v>0</v>
      </c>
      <c r="M57" s="388">
        <f t="shared" si="9"/>
        <v>0</v>
      </c>
      <c r="N57" s="389"/>
      <c r="O57" s="390" t="str">
        <f t="shared" si="10"/>
        <v/>
      </c>
      <c r="P57" s="396"/>
      <c r="Q57" s="390" t="str">
        <f t="shared" si="11"/>
        <v/>
      </c>
      <c r="R57" s="390" t="str">
        <f t="shared" si="16"/>
        <v/>
      </c>
      <c r="S57" s="392" t="str">
        <f t="shared" si="6"/>
        <v/>
      </c>
      <c r="T57" s="290"/>
      <c r="U57" s="397" t="str">
        <f t="shared" si="12"/>
        <v/>
      </c>
      <c r="V57" s="394"/>
      <c r="W57" s="461">
        <f t="shared" si="17"/>
        <v>0</v>
      </c>
      <c r="X57" s="456">
        <f t="shared" si="18"/>
        <v>0</v>
      </c>
      <c r="Y57" s="456">
        <f t="shared" si="13"/>
        <v>0</v>
      </c>
      <c r="Z57" s="456">
        <f t="shared" si="19"/>
        <v>0</v>
      </c>
      <c r="AA57" s="456">
        <f t="shared" si="14"/>
        <v>0</v>
      </c>
    </row>
    <row r="58" spans="1:27" ht="16.5" customHeight="1" x14ac:dyDescent="0.2">
      <c r="A58" s="324">
        <v>41</v>
      </c>
      <c r="B58" s="325"/>
      <c r="C58" s="326"/>
      <c r="D58" s="327"/>
      <c r="E58" s="458"/>
      <c r="F58" s="462"/>
      <c r="G58" s="459"/>
      <c r="H58" s="465"/>
      <c r="I58" s="463"/>
      <c r="J58" s="474">
        <f t="shared" si="15"/>
        <v>0</v>
      </c>
      <c r="K58" s="451" t="str">
        <f t="shared" si="7"/>
        <v xml:space="preserve"> </v>
      </c>
      <c r="L58" s="395">
        <f t="shared" si="8"/>
        <v>0</v>
      </c>
      <c r="M58" s="388">
        <f t="shared" si="9"/>
        <v>0</v>
      </c>
      <c r="N58" s="389"/>
      <c r="O58" s="390" t="str">
        <f t="shared" si="10"/>
        <v/>
      </c>
      <c r="P58" s="396"/>
      <c r="Q58" s="390" t="str">
        <f t="shared" si="11"/>
        <v/>
      </c>
      <c r="R58" s="390" t="str">
        <f t="shared" si="16"/>
        <v/>
      </c>
      <c r="S58" s="392" t="str">
        <f t="shared" si="6"/>
        <v/>
      </c>
      <c r="T58" s="290"/>
      <c r="U58" s="397" t="str">
        <f t="shared" si="12"/>
        <v/>
      </c>
      <c r="V58" s="394"/>
      <c r="W58" s="461">
        <f t="shared" si="17"/>
        <v>0</v>
      </c>
      <c r="X58" s="456">
        <f t="shared" si="18"/>
        <v>0</v>
      </c>
      <c r="Y58" s="456">
        <f t="shared" si="13"/>
        <v>0</v>
      </c>
      <c r="Z58" s="456">
        <f t="shared" si="19"/>
        <v>0</v>
      </c>
      <c r="AA58" s="456">
        <f t="shared" si="14"/>
        <v>0</v>
      </c>
    </row>
    <row r="59" spans="1:27" ht="16.5" customHeight="1" x14ac:dyDescent="0.2">
      <c r="A59" s="324">
        <v>42</v>
      </c>
      <c r="B59" s="325"/>
      <c r="C59" s="326"/>
      <c r="D59" s="327"/>
      <c r="E59" s="458"/>
      <c r="F59" s="462"/>
      <c r="G59" s="459"/>
      <c r="H59" s="465"/>
      <c r="I59" s="463"/>
      <c r="J59" s="474">
        <f t="shared" si="15"/>
        <v>0</v>
      </c>
      <c r="K59" s="451" t="str">
        <f t="shared" si="7"/>
        <v xml:space="preserve"> </v>
      </c>
      <c r="L59" s="395">
        <f t="shared" si="8"/>
        <v>0</v>
      </c>
      <c r="M59" s="388">
        <f t="shared" si="9"/>
        <v>0</v>
      </c>
      <c r="N59" s="389"/>
      <c r="O59" s="390" t="str">
        <f t="shared" si="10"/>
        <v/>
      </c>
      <c r="P59" s="396"/>
      <c r="Q59" s="390" t="str">
        <f t="shared" si="11"/>
        <v/>
      </c>
      <c r="R59" s="390" t="str">
        <f t="shared" si="16"/>
        <v/>
      </c>
      <c r="S59" s="392" t="str">
        <f t="shared" si="6"/>
        <v/>
      </c>
      <c r="T59" s="290"/>
      <c r="U59" s="397" t="str">
        <f t="shared" si="12"/>
        <v/>
      </c>
      <c r="V59" s="394"/>
      <c r="W59" s="461">
        <f t="shared" si="17"/>
        <v>0</v>
      </c>
      <c r="X59" s="456">
        <f t="shared" si="18"/>
        <v>0</v>
      </c>
      <c r="Y59" s="456">
        <f t="shared" si="13"/>
        <v>0</v>
      </c>
      <c r="Z59" s="456">
        <f t="shared" si="19"/>
        <v>0</v>
      </c>
      <c r="AA59" s="456">
        <f t="shared" si="14"/>
        <v>0</v>
      </c>
    </row>
    <row r="60" spans="1:27" ht="16.5" customHeight="1" x14ac:dyDescent="0.2">
      <c r="A60" s="324">
        <v>43</v>
      </c>
      <c r="B60" s="325"/>
      <c r="C60" s="326"/>
      <c r="D60" s="327"/>
      <c r="E60" s="458"/>
      <c r="F60" s="462"/>
      <c r="G60" s="459"/>
      <c r="H60" s="465"/>
      <c r="I60" s="463"/>
      <c r="J60" s="474">
        <f t="shared" si="15"/>
        <v>0</v>
      </c>
      <c r="K60" s="451" t="str">
        <f t="shared" si="7"/>
        <v xml:space="preserve"> </v>
      </c>
      <c r="L60" s="395">
        <f t="shared" si="8"/>
        <v>0</v>
      </c>
      <c r="M60" s="388">
        <f t="shared" si="9"/>
        <v>0</v>
      </c>
      <c r="N60" s="389"/>
      <c r="O60" s="390" t="str">
        <f t="shared" si="10"/>
        <v/>
      </c>
      <c r="P60" s="396"/>
      <c r="Q60" s="390" t="str">
        <f t="shared" si="11"/>
        <v/>
      </c>
      <c r="R60" s="390" t="str">
        <f t="shared" si="16"/>
        <v/>
      </c>
      <c r="S60" s="392" t="str">
        <f t="shared" si="6"/>
        <v/>
      </c>
      <c r="T60" s="290"/>
      <c r="U60" s="397" t="str">
        <f t="shared" si="12"/>
        <v/>
      </c>
      <c r="V60" s="394"/>
      <c r="W60" s="461">
        <f t="shared" si="17"/>
        <v>0</v>
      </c>
      <c r="X60" s="456">
        <f t="shared" si="18"/>
        <v>0</v>
      </c>
      <c r="Y60" s="456">
        <f t="shared" si="13"/>
        <v>0</v>
      </c>
      <c r="Z60" s="456">
        <f t="shared" si="19"/>
        <v>0</v>
      </c>
      <c r="AA60" s="456">
        <f t="shared" si="14"/>
        <v>0</v>
      </c>
    </row>
    <row r="61" spans="1:27" ht="16.5" customHeight="1" x14ac:dyDescent="0.2">
      <c r="A61" s="324">
        <v>44</v>
      </c>
      <c r="B61" s="325"/>
      <c r="C61" s="326"/>
      <c r="D61" s="327"/>
      <c r="E61" s="458"/>
      <c r="F61" s="462"/>
      <c r="G61" s="459"/>
      <c r="H61" s="465"/>
      <c r="I61" s="463"/>
      <c r="J61" s="474">
        <f t="shared" si="15"/>
        <v>0</v>
      </c>
      <c r="K61" s="451" t="str">
        <f t="shared" si="7"/>
        <v xml:space="preserve"> </v>
      </c>
      <c r="L61" s="395">
        <f t="shared" si="8"/>
        <v>0</v>
      </c>
      <c r="M61" s="388">
        <f t="shared" si="9"/>
        <v>0</v>
      </c>
      <c r="N61" s="389"/>
      <c r="O61" s="390" t="str">
        <f t="shared" si="10"/>
        <v/>
      </c>
      <c r="P61" s="396"/>
      <c r="Q61" s="390" t="str">
        <f t="shared" si="11"/>
        <v/>
      </c>
      <c r="R61" s="390" t="str">
        <f t="shared" si="16"/>
        <v/>
      </c>
      <c r="S61" s="392" t="str">
        <f t="shared" si="6"/>
        <v/>
      </c>
      <c r="T61" s="290"/>
      <c r="U61" s="397" t="str">
        <f t="shared" si="12"/>
        <v/>
      </c>
      <c r="V61" s="394"/>
      <c r="W61" s="461">
        <f t="shared" si="17"/>
        <v>0</v>
      </c>
      <c r="X61" s="456">
        <f t="shared" si="18"/>
        <v>0</v>
      </c>
      <c r="Y61" s="456">
        <f t="shared" si="13"/>
        <v>0</v>
      </c>
      <c r="Z61" s="456">
        <f t="shared" si="19"/>
        <v>0</v>
      </c>
      <c r="AA61" s="456">
        <f t="shared" si="14"/>
        <v>0</v>
      </c>
    </row>
    <row r="62" spans="1:27" ht="16.5" customHeight="1" x14ac:dyDescent="0.2">
      <c r="A62" s="324">
        <v>45</v>
      </c>
      <c r="B62" s="325"/>
      <c r="C62" s="326"/>
      <c r="D62" s="327"/>
      <c r="E62" s="458"/>
      <c r="F62" s="462"/>
      <c r="G62" s="459"/>
      <c r="H62" s="465"/>
      <c r="I62" s="463"/>
      <c r="J62" s="474">
        <f t="shared" si="15"/>
        <v>0</v>
      </c>
      <c r="K62" s="451" t="str">
        <f t="shared" si="7"/>
        <v xml:space="preserve"> </v>
      </c>
      <c r="L62" s="395">
        <f t="shared" si="8"/>
        <v>0</v>
      </c>
      <c r="M62" s="388">
        <f t="shared" si="9"/>
        <v>0</v>
      </c>
      <c r="N62" s="389"/>
      <c r="O62" s="390" t="str">
        <f t="shared" si="10"/>
        <v/>
      </c>
      <c r="P62" s="396"/>
      <c r="Q62" s="390" t="str">
        <f t="shared" si="11"/>
        <v/>
      </c>
      <c r="R62" s="390" t="str">
        <f t="shared" si="16"/>
        <v/>
      </c>
      <c r="S62" s="392" t="str">
        <f t="shared" si="6"/>
        <v/>
      </c>
      <c r="T62" s="290"/>
      <c r="U62" s="397" t="str">
        <f t="shared" si="12"/>
        <v/>
      </c>
      <c r="V62" s="394"/>
      <c r="W62" s="461">
        <f t="shared" si="17"/>
        <v>0</v>
      </c>
      <c r="X62" s="456">
        <f t="shared" si="18"/>
        <v>0</v>
      </c>
      <c r="Y62" s="456">
        <f t="shared" si="13"/>
        <v>0</v>
      </c>
      <c r="Z62" s="456">
        <f t="shared" si="19"/>
        <v>0</v>
      </c>
      <c r="AA62" s="456">
        <f t="shared" si="14"/>
        <v>0</v>
      </c>
    </row>
    <row r="63" spans="1:27" ht="16.5" customHeight="1" x14ac:dyDescent="0.2">
      <c r="A63" s="324">
        <v>46</v>
      </c>
      <c r="B63" s="325"/>
      <c r="C63" s="326"/>
      <c r="D63" s="327"/>
      <c r="E63" s="458"/>
      <c r="F63" s="462"/>
      <c r="G63" s="459"/>
      <c r="H63" s="465"/>
      <c r="I63" s="463"/>
      <c r="J63" s="474">
        <f t="shared" si="15"/>
        <v>0</v>
      </c>
      <c r="K63" s="451" t="str">
        <f t="shared" si="7"/>
        <v xml:space="preserve"> </v>
      </c>
      <c r="L63" s="395">
        <f t="shared" si="8"/>
        <v>0</v>
      </c>
      <c r="M63" s="388">
        <f t="shared" si="9"/>
        <v>0</v>
      </c>
      <c r="N63" s="389"/>
      <c r="O63" s="390" t="str">
        <f t="shared" si="10"/>
        <v/>
      </c>
      <c r="P63" s="396"/>
      <c r="Q63" s="390" t="str">
        <f t="shared" si="11"/>
        <v/>
      </c>
      <c r="R63" s="390" t="str">
        <f t="shared" si="16"/>
        <v/>
      </c>
      <c r="S63" s="392" t="str">
        <f t="shared" si="6"/>
        <v/>
      </c>
      <c r="T63" s="290"/>
      <c r="U63" s="397" t="str">
        <f t="shared" si="12"/>
        <v/>
      </c>
      <c r="V63" s="394"/>
      <c r="W63" s="461">
        <f t="shared" si="17"/>
        <v>0</v>
      </c>
      <c r="X63" s="456">
        <f t="shared" si="18"/>
        <v>0</v>
      </c>
      <c r="Y63" s="456">
        <f t="shared" si="13"/>
        <v>0</v>
      </c>
      <c r="Z63" s="456">
        <f t="shared" si="19"/>
        <v>0</v>
      </c>
      <c r="AA63" s="456">
        <f t="shared" si="14"/>
        <v>0</v>
      </c>
    </row>
    <row r="64" spans="1:27" ht="16.5" customHeight="1" x14ac:dyDescent="0.2">
      <c r="A64" s="324">
        <v>47</v>
      </c>
      <c r="B64" s="325"/>
      <c r="C64" s="326"/>
      <c r="D64" s="327"/>
      <c r="E64" s="458"/>
      <c r="F64" s="462"/>
      <c r="G64" s="459"/>
      <c r="H64" s="465"/>
      <c r="I64" s="463"/>
      <c r="J64" s="474">
        <f t="shared" si="15"/>
        <v>0</v>
      </c>
      <c r="K64" s="451" t="str">
        <f t="shared" si="7"/>
        <v xml:space="preserve"> </v>
      </c>
      <c r="L64" s="395">
        <f t="shared" si="8"/>
        <v>0</v>
      </c>
      <c r="M64" s="388">
        <f t="shared" si="9"/>
        <v>0</v>
      </c>
      <c r="N64" s="389"/>
      <c r="O64" s="390" t="str">
        <f t="shared" si="10"/>
        <v/>
      </c>
      <c r="P64" s="396"/>
      <c r="Q64" s="390" t="str">
        <f t="shared" si="11"/>
        <v/>
      </c>
      <c r="R64" s="390" t="str">
        <f t="shared" si="16"/>
        <v/>
      </c>
      <c r="S64" s="392" t="str">
        <f t="shared" si="6"/>
        <v/>
      </c>
      <c r="T64" s="290"/>
      <c r="U64" s="397" t="str">
        <f t="shared" si="12"/>
        <v/>
      </c>
      <c r="V64" s="394"/>
      <c r="W64" s="461">
        <f t="shared" si="17"/>
        <v>0</v>
      </c>
      <c r="X64" s="456">
        <f t="shared" si="18"/>
        <v>0</v>
      </c>
      <c r="Y64" s="456">
        <f t="shared" si="13"/>
        <v>0</v>
      </c>
      <c r="Z64" s="456">
        <f t="shared" si="19"/>
        <v>0</v>
      </c>
      <c r="AA64" s="456">
        <f t="shared" si="14"/>
        <v>0</v>
      </c>
    </row>
    <row r="65" spans="1:27" ht="16.5" customHeight="1" x14ac:dyDescent="0.2">
      <c r="A65" s="324">
        <v>48</v>
      </c>
      <c r="B65" s="325"/>
      <c r="C65" s="326"/>
      <c r="D65" s="327"/>
      <c r="E65" s="458"/>
      <c r="F65" s="462"/>
      <c r="G65" s="459"/>
      <c r="H65" s="465"/>
      <c r="I65" s="463"/>
      <c r="J65" s="474">
        <f t="shared" si="15"/>
        <v>0</v>
      </c>
      <c r="K65" s="451" t="str">
        <f t="shared" si="7"/>
        <v xml:space="preserve"> </v>
      </c>
      <c r="L65" s="395">
        <f t="shared" si="8"/>
        <v>0</v>
      </c>
      <c r="M65" s="388">
        <f t="shared" si="9"/>
        <v>0</v>
      </c>
      <c r="N65" s="389"/>
      <c r="O65" s="390" t="str">
        <f t="shared" si="10"/>
        <v/>
      </c>
      <c r="P65" s="396"/>
      <c r="Q65" s="390" t="str">
        <f t="shared" si="11"/>
        <v/>
      </c>
      <c r="R65" s="390" t="str">
        <f t="shared" si="16"/>
        <v/>
      </c>
      <c r="S65" s="392" t="str">
        <f t="shared" si="6"/>
        <v/>
      </c>
      <c r="T65" s="290"/>
      <c r="U65" s="397" t="str">
        <f t="shared" si="12"/>
        <v/>
      </c>
      <c r="V65" s="394"/>
      <c r="W65" s="461">
        <f t="shared" si="17"/>
        <v>0</v>
      </c>
      <c r="X65" s="456">
        <f t="shared" si="18"/>
        <v>0</v>
      </c>
      <c r="Y65" s="456">
        <f t="shared" si="13"/>
        <v>0</v>
      </c>
      <c r="Z65" s="456">
        <f t="shared" si="19"/>
        <v>0</v>
      </c>
      <c r="AA65" s="456">
        <f t="shared" si="14"/>
        <v>0</v>
      </c>
    </row>
    <row r="66" spans="1:27" ht="16.5" customHeight="1" x14ac:dyDescent="0.2">
      <c r="A66" s="324">
        <v>49</v>
      </c>
      <c r="B66" s="325"/>
      <c r="C66" s="326"/>
      <c r="D66" s="327"/>
      <c r="E66" s="458"/>
      <c r="F66" s="462"/>
      <c r="G66" s="459"/>
      <c r="H66" s="465"/>
      <c r="I66" s="463"/>
      <c r="J66" s="474">
        <f t="shared" si="15"/>
        <v>0</v>
      </c>
      <c r="K66" s="451" t="str">
        <f t="shared" si="7"/>
        <v xml:space="preserve"> </v>
      </c>
      <c r="L66" s="395">
        <f t="shared" si="8"/>
        <v>0</v>
      </c>
      <c r="M66" s="388">
        <f t="shared" si="9"/>
        <v>0</v>
      </c>
      <c r="N66" s="389"/>
      <c r="O66" s="390" t="str">
        <f t="shared" si="10"/>
        <v/>
      </c>
      <c r="P66" s="396"/>
      <c r="Q66" s="390" t="str">
        <f t="shared" si="11"/>
        <v/>
      </c>
      <c r="R66" s="390" t="str">
        <f t="shared" si="16"/>
        <v/>
      </c>
      <c r="S66" s="392" t="str">
        <f t="shared" si="6"/>
        <v/>
      </c>
      <c r="T66" s="290"/>
      <c r="U66" s="397" t="str">
        <f t="shared" si="12"/>
        <v/>
      </c>
      <c r="V66" s="394"/>
      <c r="W66" s="461">
        <f t="shared" si="17"/>
        <v>0</v>
      </c>
      <c r="X66" s="456">
        <f t="shared" si="18"/>
        <v>0</v>
      </c>
      <c r="Y66" s="456">
        <f t="shared" si="13"/>
        <v>0</v>
      </c>
      <c r="Z66" s="456">
        <f t="shared" si="19"/>
        <v>0</v>
      </c>
      <c r="AA66" s="456">
        <f t="shared" si="14"/>
        <v>0</v>
      </c>
    </row>
    <row r="67" spans="1:27" ht="16.5" customHeight="1" x14ac:dyDescent="0.2">
      <c r="A67" s="324">
        <v>50</v>
      </c>
      <c r="B67" s="325"/>
      <c r="C67" s="326"/>
      <c r="D67" s="327"/>
      <c r="E67" s="458"/>
      <c r="F67" s="462"/>
      <c r="G67" s="459"/>
      <c r="H67" s="465"/>
      <c r="I67" s="463"/>
      <c r="J67" s="474">
        <f t="shared" si="15"/>
        <v>0</v>
      </c>
      <c r="K67" s="451" t="str">
        <f t="shared" si="7"/>
        <v xml:space="preserve"> </v>
      </c>
      <c r="L67" s="395">
        <f t="shared" si="8"/>
        <v>0</v>
      </c>
      <c r="M67" s="388">
        <f t="shared" si="9"/>
        <v>0</v>
      </c>
      <c r="N67" s="389"/>
      <c r="O67" s="390" t="str">
        <f t="shared" si="10"/>
        <v/>
      </c>
      <c r="P67" s="396"/>
      <c r="Q67" s="390" t="str">
        <f t="shared" si="11"/>
        <v/>
      </c>
      <c r="R67" s="390" t="str">
        <f t="shared" si="16"/>
        <v/>
      </c>
      <c r="S67" s="392" t="str">
        <f t="shared" si="6"/>
        <v/>
      </c>
      <c r="T67" s="290"/>
      <c r="U67" s="397" t="str">
        <f t="shared" si="12"/>
        <v/>
      </c>
      <c r="V67" s="394"/>
      <c r="W67" s="461">
        <f t="shared" si="17"/>
        <v>0</v>
      </c>
      <c r="X67" s="456">
        <f t="shared" si="18"/>
        <v>0</v>
      </c>
      <c r="Y67" s="456">
        <f t="shared" si="13"/>
        <v>0</v>
      </c>
      <c r="Z67" s="456">
        <f t="shared" si="19"/>
        <v>0</v>
      </c>
      <c r="AA67" s="456">
        <f t="shared" si="14"/>
        <v>0</v>
      </c>
    </row>
    <row r="68" spans="1:27" ht="16.5" customHeight="1" x14ac:dyDescent="0.2">
      <c r="A68" s="324">
        <v>51</v>
      </c>
      <c r="B68" s="325"/>
      <c r="C68" s="326"/>
      <c r="D68" s="327"/>
      <c r="E68" s="458"/>
      <c r="F68" s="462"/>
      <c r="G68" s="459"/>
      <c r="H68" s="465"/>
      <c r="I68" s="463"/>
      <c r="J68" s="474">
        <f t="shared" si="15"/>
        <v>0</v>
      </c>
      <c r="K68" s="451" t="str">
        <f t="shared" si="7"/>
        <v xml:space="preserve"> </v>
      </c>
      <c r="L68" s="395">
        <f t="shared" si="8"/>
        <v>0</v>
      </c>
      <c r="M68" s="388">
        <f t="shared" si="9"/>
        <v>0</v>
      </c>
      <c r="N68" s="389"/>
      <c r="O68" s="390" t="str">
        <f t="shared" si="10"/>
        <v/>
      </c>
      <c r="P68" s="396"/>
      <c r="Q68" s="390" t="str">
        <f t="shared" si="11"/>
        <v/>
      </c>
      <c r="R68" s="390" t="str">
        <f t="shared" si="16"/>
        <v/>
      </c>
      <c r="S68" s="392" t="str">
        <f t="shared" si="6"/>
        <v/>
      </c>
      <c r="T68" s="290"/>
      <c r="U68" s="397" t="str">
        <f t="shared" si="12"/>
        <v/>
      </c>
      <c r="V68" s="394"/>
      <c r="W68" s="461">
        <f t="shared" si="17"/>
        <v>0</v>
      </c>
      <c r="X68" s="456">
        <f t="shared" si="18"/>
        <v>0</v>
      </c>
      <c r="Y68" s="456">
        <f t="shared" si="13"/>
        <v>0</v>
      </c>
      <c r="Z68" s="456">
        <f t="shared" si="19"/>
        <v>0</v>
      </c>
      <c r="AA68" s="456">
        <f t="shared" si="14"/>
        <v>0</v>
      </c>
    </row>
    <row r="69" spans="1:27" ht="16.5" customHeight="1" x14ac:dyDescent="0.2">
      <c r="A69" s="324">
        <v>52</v>
      </c>
      <c r="B69" s="325"/>
      <c r="C69" s="326"/>
      <c r="D69" s="327"/>
      <c r="E69" s="458"/>
      <c r="F69" s="462"/>
      <c r="G69" s="459"/>
      <c r="H69" s="465"/>
      <c r="I69" s="463"/>
      <c r="J69" s="474">
        <f t="shared" si="15"/>
        <v>0</v>
      </c>
      <c r="K69" s="451" t="str">
        <f t="shared" si="7"/>
        <v xml:space="preserve"> </v>
      </c>
      <c r="L69" s="395">
        <f t="shared" si="8"/>
        <v>0</v>
      </c>
      <c r="M69" s="388">
        <f t="shared" si="9"/>
        <v>0</v>
      </c>
      <c r="N69" s="389"/>
      <c r="O69" s="390" t="str">
        <f t="shared" si="10"/>
        <v/>
      </c>
      <c r="P69" s="396"/>
      <c r="Q69" s="390" t="str">
        <f t="shared" si="11"/>
        <v/>
      </c>
      <c r="R69" s="390" t="str">
        <f t="shared" si="16"/>
        <v/>
      </c>
      <c r="S69" s="392" t="str">
        <f t="shared" si="6"/>
        <v/>
      </c>
      <c r="T69" s="290"/>
      <c r="U69" s="397" t="str">
        <f t="shared" si="12"/>
        <v/>
      </c>
      <c r="V69" s="394"/>
      <c r="W69" s="461">
        <f t="shared" si="17"/>
        <v>0</v>
      </c>
      <c r="X69" s="456">
        <f t="shared" si="18"/>
        <v>0</v>
      </c>
      <c r="Y69" s="456">
        <f t="shared" si="13"/>
        <v>0</v>
      </c>
      <c r="Z69" s="456">
        <f t="shared" si="19"/>
        <v>0</v>
      </c>
      <c r="AA69" s="456">
        <f t="shared" si="14"/>
        <v>0</v>
      </c>
    </row>
    <row r="70" spans="1:27" ht="16.5" customHeight="1" x14ac:dyDescent="0.2">
      <c r="A70" s="324">
        <v>53</v>
      </c>
      <c r="B70" s="325"/>
      <c r="C70" s="326"/>
      <c r="D70" s="327"/>
      <c r="E70" s="458"/>
      <c r="F70" s="462"/>
      <c r="G70" s="459"/>
      <c r="H70" s="465"/>
      <c r="I70" s="463"/>
      <c r="J70" s="474">
        <f t="shared" si="15"/>
        <v>0</v>
      </c>
      <c r="K70" s="451" t="str">
        <f t="shared" si="7"/>
        <v xml:space="preserve"> </v>
      </c>
      <c r="L70" s="395">
        <f t="shared" si="8"/>
        <v>0</v>
      </c>
      <c r="M70" s="388">
        <f t="shared" si="9"/>
        <v>0</v>
      </c>
      <c r="N70" s="389"/>
      <c r="O70" s="390" t="str">
        <f t="shared" si="10"/>
        <v/>
      </c>
      <c r="P70" s="396"/>
      <c r="Q70" s="390" t="str">
        <f t="shared" si="11"/>
        <v/>
      </c>
      <c r="R70" s="390" t="str">
        <f t="shared" si="16"/>
        <v/>
      </c>
      <c r="S70" s="392" t="str">
        <f t="shared" si="6"/>
        <v/>
      </c>
      <c r="T70" s="290"/>
      <c r="U70" s="397" t="str">
        <f t="shared" si="12"/>
        <v/>
      </c>
      <c r="V70" s="394"/>
      <c r="W70" s="461">
        <f t="shared" si="17"/>
        <v>0</v>
      </c>
      <c r="X70" s="456">
        <f t="shared" si="18"/>
        <v>0</v>
      </c>
      <c r="Y70" s="456">
        <f t="shared" si="13"/>
        <v>0</v>
      </c>
      <c r="Z70" s="456">
        <f t="shared" si="19"/>
        <v>0</v>
      </c>
      <c r="AA70" s="456">
        <f t="shared" si="14"/>
        <v>0</v>
      </c>
    </row>
    <row r="71" spans="1:27" ht="16.5" customHeight="1" x14ac:dyDescent="0.2">
      <c r="A71" s="324">
        <v>54</v>
      </c>
      <c r="B71" s="325"/>
      <c r="C71" s="326"/>
      <c r="D71" s="327"/>
      <c r="E71" s="458"/>
      <c r="F71" s="462"/>
      <c r="G71" s="459"/>
      <c r="H71" s="465"/>
      <c r="I71" s="463"/>
      <c r="J71" s="474">
        <f t="shared" si="15"/>
        <v>0</v>
      </c>
      <c r="K71" s="451" t="str">
        <f t="shared" si="7"/>
        <v xml:space="preserve"> </v>
      </c>
      <c r="L71" s="395">
        <f t="shared" si="8"/>
        <v>0</v>
      </c>
      <c r="M71" s="388">
        <f t="shared" si="9"/>
        <v>0</v>
      </c>
      <c r="N71" s="389"/>
      <c r="O71" s="390" t="str">
        <f t="shared" si="10"/>
        <v/>
      </c>
      <c r="P71" s="396"/>
      <c r="Q71" s="390" t="str">
        <f t="shared" si="11"/>
        <v/>
      </c>
      <c r="R71" s="390" t="str">
        <f t="shared" si="16"/>
        <v/>
      </c>
      <c r="S71" s="392" t="str">
        <f t="shared" si="6"/>
        <v/>
      </c>
      <c r="T71" s="290"/>
      <c r="U71" s="397" t="str">
        <f t="shared" si="12"/>
        <v/>
      </c>
      <c r="V71" s="394"/>
      <c r="W71" s="461">
        <f t="shared" si="17"/>
        <v>0</v>
      </c>
      <c r="X71" s="456">
        <f t="shared" si="18"/>
        <v>0</v>
      </c>
      <c r="Y71" s="456">
        <f t="shared" si="13"/>
        <v>0</v>
      </c>
      <c r="Z71" s="456">
        <f t="shared" si="19"/>
        <v>0</v>
      </c>
      <c r="AA71" s="456">
        <f t="shared" si="14"/>
        <v>0</v>
      </c>
    </row>
    <row r="72" spans="1:27" ht="16.5" customHeight="1" x14ac:dyDescent="0.2">
      <c r="A72" s="324">
        <v>55</v>
      </c>
      <c r="B72" s="325"/>
      <c r="C72" s="326"/>
      <c r="D72" s="327"/>
      <c r="E72" s="458"/>
      <c r="F72" s="462"/>
      <c r="G72" s="459"/>
      <c r="H72" s="465"/>
      <c r="I72" s="463"/>
      <c r="J72" s="474">
        <f t="shared" si="15"/>
        <v>0</v>
      </c>
      <c r="K72" s="451" t="str">
        <f t="shared" si="7"/>
        <v xml:space="preserve"> </v>
      </c>
      <c r="L72" s="395">
        <f t="shared" si="8"/>
        <v>0</v>
      </c>
      <c r="M72" s="388">
        <f t="shared" si="9"/>
        <v>0</v>
      </c>
      <c r="N72" s="389"/>
      <c r="O72" s="390" t="str">
        <f t="shared" si="10"/>
        <v/>
      </c>
      <c r="P72" s="396"/>
      <c r="Q72" s="390" t="str">
        <f t="shared" si="11"/>
        <v/>
      </c>
      <c r="R72" s="390" t="str">
        <f t="shared" si="16"/>
        <v/>
      </c>
      <c r="S72" s="392" t="str">
        <f t="shared" si="6"/>
        <v/>
      </c>
      <c r="T72" s="290"/>
      <c r="U72" s="397" t="str">
        <f t="shared" si="12"/>
        <v/>
      </c>
      <c r="V72" s="394"/>
      <c r="W72" s="461">
        <f t="shared" si="17"/>
        <v>0</v>
      </c>
      <c r="X72" s="456">
        <f t="shared" si="18"/>
        <v>0</v>
      </c>
      <c r="Y72" s="456">
        <f t="shared" si="13"/>
        <v>0</v>
      </c>
      <c r="Z72" s="456">
        <f t="shared" si="19"/>
        <v>0</v>
      </c>
      <c r="AA72" s="456">
        <f t="shared" si="14"/>
        <v>0</v>
      </c>
    </row>
    <row r="73" spans="1:27" ht="16.5" customHeight="1" x14ac:dyDescent="0.2">
      <c r="A73" s="324">
        <v>56</v>
      </c>
      <c r="B73" s="325"/>
      <c r="C73" s="326"/>
      <c r="D73" s="327"/>
      <c r="E73" s="458"/>
      <c r="F73" s="462"/>
      <c r="G73" s="459"/>
      <c r="H73" s="465"/>
      <c r="I73" s="463"/>
      <c r="J73" s="474">
        <f t="shared" si="15"/>
        <v>0</v>
      </c>
      <c r="K73" s="451" t="str">
        <f t="shared" si="7"/>
        <v xml:space="preserve"> </v>
      </c>
      <c r="L73" s="395">
        <f t="shared" si="8"/>
        <v>0</v>
      </c>
      <c r="M73" s="388">
        <f t="shared" si="9"/>
        <v>0</v>
      </c>
      <c r="N73" s="389"/>
      <c r="O73" s="390" t="str">
        <f t="shared" si="10"/>
        <v/>
      </c>
      <c r="P73" s="396"/>
      <c r="Q73" s="390" t="str">
        <f t="shared" si="11"/>
        <v/>
      </c>
      <c r="R73" s="390" t="str">
        <f t="shared" si="16"/>
        <v/>
      </c>
      <c r="S73" s="392" t="str">
        <f t="shared" si="6"/>
        <v/>
      </c>
      <c r="T73" s="290"/>
      <c r="U73" s="397" t="str">
        <f t="shared" si="12"/>
        <v/>
      </c>
      <c r="V73" s="394"/>
      <c r="W73" s="461">
        <f t="shared" si="17"/>
        <v>0</v>
      </c>
      <c r="X73" s="456">
        <f t="shared" si="18"/>
        <v>0</v>
      </c>
      <c r="Y73" s="456">
        <f t="shared" si="13"/>
        <v>0</v>
      </c>
      <c r="Z73" s="456">
        <f t="shared" si="19"/>
        <v>0</v>
      </c>
      <c r="AA73" s="456">
        <f t="shared" si="14"/>
        <v>0</v>
      </c>
    </row>
    <row r="74" spans="1:27" ht="16.5" customHeight="1" x14ac:dyDescent="0.2">
      <c r="A74" s="324">
        <v>57</v>
      </c>
      <c r="B74" s="325"/>
      <c r="C74" s="326"/>
      <c r="D74" s="327"/>
      <c r="E74" s="458"/>
      <c r="F74" s="462"/>
      <c r="G74" s="459"/>
      <c r="H74" s="465"/>
      <c r="I74" s="463"/>
      <c r="J74" s="474">
        <f t="shared" si="15"/>
        <v>0</v>
      </c>
      <c r="K74" s="451" t="str">
        <f t="shared" si="7"/>
        <v xml:space="preserve"> </v>
      </c>
      <c r="L74" s="395">
        <f t="shared" si="8"/>
        <v>0</v>
      </c>
      <c r="M74" s="388">
        <f t="shared" si="9"/>
        <v>0</v>
      </c>
      <c r="N74" s="389"/>
      <c r="O74" s="390" t="str">
        <f t="shared" si="10"/>
        <v/>
      </c>
      <c r="P74" s="396"/>
      <c r="Q74" s="390" t="str">
        <f t="shared" si="11"/>
        <v/>
      </c>
      <c r="R74" s="390" t="str">
        <f t="shared" si="16"/>
        <v/>
      </c>
      <c r="S74" s="392" t="str">
        <f t="shared" si="6"/>
        <v/>
      </c>
      <c r="T74" s="290"/>
      <c r="U74" s="397" t="str">
        <f t="shared" si="12"/>
        <v/>
      </c>
      <c r="V74" s="394"/>
      <c r="W74" s="461">
        <f t="shared" si="17"/>
        <v>0</v>
      </c>
      <c r="X74" s="456">
        <f t="shared" si="18"/>
        <v>0</v>
      </c>
      <c r="Y74" s="456">
        <f t="shared" si="13"/>
        <v>0</v>
      </c>
      <c r="Z74" s="456">
        <f t="shared" si="19"/>
        <v>0</v>
      </c>
      <c r="AA74" s="456">
        <f t="shared" si="14"/>
        <v>0</v>
      </c>
    </row>
    <row r="75" spans="1:27" ht="16.5" customHeight="1" x14ac:dyDescent="0.2">
      <c r="A75" s="324">
        <v>58</v>
      </c>
      <c r="B75" s="325"/>
      <c r="C75" s="326"/>
      <c r="D75" s="327"/>
      <c r="E75" s="458"/>
      <c r="F75" s="462"/>
      <c r="G75" s="459"/>
      <c r="H75" s="465"/>
      <c r="I75" s="463"/>
      <c r="J75" s="474">
        <f t="shared" si="15"/>
        <v>0</v>
      </c>
      <c r="K75" s="451" t="str">
        <f t="shared" si="7"/>
        <v xml:space="preserve"> </v>
      </c>
      <c r="L75" s="395">
        <f t="shared" si="8"/>
        <v>0</v>
      </c>
      <c r="M75" s="388">
        <f t="shared" si="9"/>
        <v>0</v>
      </c>
      <c r="N75" s="389"/>
      <c r="O75" s="390" t="str">
        <f t="shared" si="10"/>
        <v/>
      </c>
      <c r="P75" s="396"/>
      <c r="Q75" s="390" t="str">
        <f t="shared" si="11"/>
        <v/>
      </c>
      <c r="R75" s="390" t="str">
        <f t="shared" si="16"/>
        <v/>
      </c>
      <c r="S75" s="392" t="str">
        <f t="shared" si="6"/>
        <v/>
      </c>
      <c r="T75" s="290"/>
      <c r="U75" s="397" t="str">
        <f t="shared" si="12"/>
        <v/>
      </c>
      <c r="V75" s="394"/>
      <c r="W75" s="461">
        <f t="shared" si="17"/>
        <v>0</v>
      </c>
      <c r="X75" s="456">
        <f t="shared" si="18"/>
        <v>0</v>
      </c>
      <c r="Y75" s="456">
        <f t="shared" si="13"/>
        <v>0</v>
      </c>
      <c r="Z75" s="456">
        <f t="shared" si="19"/>
        <v>0</v>
      </c>
      <c r="AA75" s="456">
        <f t="shared" si="14"/>
        <v>0</v>
      </c>
    </row>
    <row r="76" spans="1:27" ht="16.5" customHeight="1" x14ac:dyDescent="0.2">
      <c r="A76" s="324">
        <v>59</v>
      </c>
      <c r="B76" s="325"/>
      <c r="C76" s="326"/>
      <c r="D76" s="327"/>
      <c r="E76" s="458"/>
      <c r="F76" s="462"/>
      <c r="G76" s="459"/>
      <c r="H76" s="465"/>
      <c r="I76" s="463"/>
      <c r="J76" s="474">
        <f t="shared" si="15"/>
        <v>0</v>
      </c>
      <c r="K76" s="451" t="str">
        <f t="shared" si="7"/>
        <v xml:space="preserve"> </v>
      </c>
      <c r="L76" s="395">
        <f t="shared" si="8"/>
        <v>0</v>
      </c>
      <c r="M76" s="388">
        <f t="shared" si="9"/>
        <v>0</v>
      </c>
      <c r="N76" s="389"/>
      <c r="O76" s="390" t="str">
        <f t="shared" si="10"/>
        <v/>
      </c>
      <c r="P76" s="396"/>
      <c r="Q76" s="390" t="str">
        <f t="shared" si="11"/>
        <v/>
      </c>
      <c r="R76" s="390" t="str">
        <f t="shared" si="16"/>
        <v/>
      </c>
      <c r="S76" s="392" t="str">
        <f t="shared" si="6"/>
        <v/>
      </c>
      <c r="T76" s="290"/>
      <c r="U76" s="397" t="str">
        <f t="shared" si="12"/>
        <v/>
      </c>
      <c r="V76" s="394"/>
      <c r="W76" s="461">
        <f t="shared" si="17"/>
        <v>0</v>
      </c>
      <c r="X76" s="456">
        <f t="shared" si="18"/>
        <v>0</v>
      </c>
      <c r="Y76" s="456">
        <f t="shared" si="13"/>
        <v>0</v>
      </c>
      <c r="Z76" s="456">
        <f t="shared" si="19"/>
        <v>0</v>
      </c>
      <c r="AA76" s="456">
        <f t="shared" si="14"/>
        <v>0</v>
      </c>
    </row>
    <row r="77" spans="1:27" ht="16.5" customHeight="1" x14ac:dyDescent="0.2">
      <c r="A77" s="324">
        <v>60</v>
      </c>
      <c r="B77" s="325"/>
      <c r="C77" s="326"/>
      <c r="D77" s="327"/>
      <c r="E77" s="458"/>
      <c r="F77" s="462"/>
      <c r="G77" s="459"/>
      <c r="H77" s="465"/>
      <c r="I77" s="463"/>
      <c r="J77" s="474">
        <f t="shared" si="15"/>
        <v>0</v>
      </c>
      <c r="K77" s="451" t="str">
        <f t="shared" si="7"/>
        <v xml:space="preserve"> </v>
      </c>
      <c r="L77" s="395">
        <f t="shared" si="8"/>
        <v>0</v>
      </c>
      <c r="M77" s="388">
        <f t="shared" si="9"/>
        <v>0</v>
      </c>
      <c r="N77" s="389"/>
      <c r="O77" s="390" t="str">
        <f t="shared" si="10"/>
        <v/>
      </c>
      <c r="P77" s="396"/>
      <c r="Q77" s="390" t="str">
        <f t="shared" si="11"/>
        <v/>
      </c>
      <c r="R77" s="390" t="str">
        <f t="shared" si="16"/>
        <v/>
      </c>
      <c r="S77" s="392" t="str">
        <f t="shared" si="6"/>
        <v/>
      </c>
      <c r="T77" s="290"/>
      <c r="U77" s="397" t="str">
        <f t="shared" si="12"/>
        <v/>
      </c>
      <c r="V77" s="394"/>
      <c r="W77" s="461">
        <f t="shared" si="17"/>
        <v>0</v>
      </c>
      <c r="X77" s="456">
        <f t="shared" si="18"/>
        <v>0</v>
      </c>
      <c r="Y77" s="456">
        <f t="shared" si="13"/>
        <v>0</v>
      </c>
      <c r="Z77" s="456">
        <f t="shared" si="19"/>
        <v>0</v>
      </c>
      <c r="AA77" s="456">
        <f t="shared" si="14"/>
        <v>0</v>
      </c>
    </row>
    <row r="78" spans="1:27" ht="16.5" customHeight="1" x14ac:dyDescent="0.2">
      <c r="A78" s="324">
        <v>61</v>
      </c>
      <c r="B78" s="325"/>
      <c r="C78" s="326"/>
      <c r="D78" s="327"/>
      <c r="E78" s="458"/>
      <c r="F78" s="462"/>
      <c r="G78" s="459"/>
      <c r="H78" s="465"/>
      <c r="I78" s="463"/>
      <c r="J78" s="474">
        <f t="shared" si="15"/>
        <v>0</v>
      </c>
      <c r="K78" s="451" t="str">
        <f t="shared" si="7"/>
        <v xml:space="preserve"> </v>
      </c>
      <c r="L78" s="395">
        <f t="shared" si="8"/>
        <v>0</v>
      </c>
      <c r="M78" s="388">
        <f t="shared" si="9"/>
        <v>0</v>
      </c>
      <c r="N78" s="389"/>
      <c r="O78" s="390" t="str">
        <f t="shared" si="10"/>
        <v/>
      </c>
      <c r="P78" s="396"/>
      <c r="Q78" s="390" t="str">
        <f t="shared" si="11"/>
        <v/>
      </c>
      <c r="R78" s="390" t="str">
        <f t="shared" si="16"/>
        <v/>
      </c>
      <c r="S78" s="392" t="str">
        <f t="shared" si="6"/>
        <v/>
      </c>
      <c r="T78" s="290"/>
      <c r="U78" s="397" t="str">
        <f t="shared" si="12"/>
        <v/>
      </c>
      <c r="V78" s="394"/>
      <c r="W78" s="461">
        <f t="shared" si="17"/>
        <v>0</v>
      </c>
      <c r="X78" s="456">
        <f t="shared" si="18"/>
        <v>0</v>
      </c>
      <c r="Y78" s="456">
        <f t="shared" si="13"/>
        <v>0</v>
      </c>
      <c r="Z78" s="456">
        <f t="shared" si="19"/>
        <v>0</v>
      </c>
      <c r="AA78" s="456">
        <f t="shared" si="14"/>
        <v>0</v>
      </c>
    </row>
    <row r="79" spans="1:27" ht="16.5" customHeight="1" x14ac:dyDescent="0.2">
      <c r="A79" s="324">
        <v>62</v>
      </c>
      <c r="B79" s="325"/>
      <c r="C79" s="326"/>
      <c r="D79" s="327"/>
      <c r="E79" s="458"/>
      <c r="F79" s="462"/>
      <c r="G79" s="459"/>
      <c r="H79" s="465"/>
      <c r="I79" s="463"/>
      <c r="J79" s="474">
        <f t="shared" si="15"/>
        <v>0</v>
      </c>
      <c r="K79" s="451" t="str">
        <f t="shared" si="7"/>
        <v xml:space="preserve"> </v>
      </c>
      <c r="L79" s="395">
        <f t="shared" si="8"/>
        <v>0</v>
      </c>
      <c r="M79" s="388">
        <f t="shared" si="9"/>
        <v>0</v>
      </c>
      <c r="N79" s="389"/>
      <c r="O79" s="390" t="str">
        <f t="shared" si="10"/>
        <v/>
      </c>
      <c r="P79" s="396"/>
      <c r="Q79" s="390" t="str">
        <f t="shared" si="11"/>
        <v/>
      </c>
      <c r="R79" s="390" t="str">
        <f t="shared" si="16"/>
        <v/>
      </c>
      <c r="S79" s="392" t="str">
        <f t="shared" si="6"/>
        <v/>
      </c>
      <c r="T79" s="290"/>
      <c r="U79" s="397" t="str">
        <f t="shared" si="12"/>
        <v/>
      </c>
      <c r="V79" s="394"/>
      <c r="W79" s="461">
        <f t="shared" si="17"/>
        <v>0</v>
      </c>
      <c r="X79" s="456">
        <f t="shared" si="18"/>
        <v>0</v>
      </c>
      <c r="Y79" s="456">
        <f t="shared" si="13"/>
        <v>0</v>
      </c>
      <c r="Z79" s="456">
        <f t="shared" si="19"/>
        <v>0</v>
      </c>
      <c r="AA79" s="456">
        <f t="shared" si="14"/>
        <v>0</v>
      </c>
    </row>
    <row r="80" spans="1:27" ht="16.5" customHeight="1" x14ac:dyDescent="0.2">
      <c r="A80" s="324">
        <v>63</v>
      </c>
      <c r="B80" s="325"/>
      <c r="C80" s="326"/>
      <c r="D80" s="327"/>
      <c r="E80" s="458"/>
      <c r="F80" s="462"/>
      <c r="G80" s="459"/>
      <c r="H80" s="465"/>
      <c r="I80" s="463"/>
      <c r="J80" s="474">
        <f t="shared" si="15"/>
        <v>0</v>
      </c>
      <c r="K80" s="451" t="str">
        <f t="shared" si="7"/>
        <v xml:space="preserve"> </v>
      </c>
      <c r="L80" s="395">
        <f t="shared" si="8"/>
        <v>0</v>
      </c>
      <c r="M80" s="388">
        <f t="shared" si="9"/>
        <v>0</v>
      </c>
      <c r="N80" s="389"/>
      <c r="O80" s="390" t="str">
        <f t="shared" si="10"/>
        <v/>
      </c>
      <c r="P80" s="396"/>
      <c r="Q80" s="390" t="str">
        <f t="shared" si="11"/>
        <v/>
      </c>
      <c r="R80" s="390" t="str">
        <f t="shared" si="16"/>
        <v/>
      </c>
      <c r="S80" s="392" t="str">
        <f t="shared" si="6"/>
        <v/>
      </c>
      <c r="T80" s="290"/>
      <c r="U80" s="397" t="str">
        <f t="shared" si="12"/>
        <v/>
      </c>
      <c r="V80" s="394"/>
      <c r="W80" s="461">
        <f t="shared" si="17"/>
        <v>0</v>
      </c>
      <c r="X80" s="456">
        <f t="shared" si="18"/>
        <v>0</v>
      </c>
      <c r="Y80" s="456">
        <f t="shared" si="13"/>
        <v>0</v>
      </c>
      <c r="Z80" s="456">
        <f t="shared" si="19"/>
        <v>0</v>
      </c>
      <c r="AA80" s="456">
        <f t="shared" si="14"/>
        <v>0</v>
      </c>
    </row>
    <row r="81" spans="1:27" ht="16.5" customHeight="1" x14ac:dyDescent="0.2">
      <c r="A81" s="324">
        <v>64</v>
      </c>
      <c r="B81" s="325"/>
      <c r="C81" s="326"/>
      <c r="D81" s="327"/>
      <c r="E81" s="458"/>
      <c r="F81" s="462"/>
      <c r="G81" s="459"/>
      <c r="H81" s="465"/>
      <c r="I81" s="463"/>
      <c r="J81" s="474">
        <f t="shared" si="15"/>
        <v>0</v>
      </c>
      <c r="K81" s="451" t="str">
        <f t="shared" si="7"/>
        <v xml:space="preserve"> </v>
      </c>
      <c r="L81" s="395">
        <f t="shared" si="8"/>
        <v>0</v>
      </c>
      <c r="M81" s="388">
        <f t="shared" si="9"/>
        <v>0</v>
      </c>
      <c r="N81" s="389"/>
      <c r="O81" s="390" t="str">
        <f t="shared" si="10"/>
        <v/>
      </c>
      <c r="P81" s="396"/>
      <c r="Q81" s="390" t="str">
        <f t="shared" si="11"/>
        <v/>
      </c>
      <c r="R81" s="390" t="str">
        <f t="shared" si="16"/>
        <v/>
      </c>
      <c r="S81" s="392" t="str">
        <f t="shared" si="6"/>
        <v/>
      </c>
      <c r="T81" s="290"/>
      <c r="U81" s="397" t="str">
        <f t="shared" si="12"/>
        <v/>
      </c>
      <c r="V81" s="394"/>
      <c r="W81" s="461">
        <f t="shared" si="17"/>
        <v>0</v>
      </c>
      <c r="X81" s="456">
        <f t="shared" si="18"/>
        <v>0</v>
      </c>
      <c r="Y81" s="456">
        <f t="shared" si="13"/>
        <v>0</v>
      </c>
      <c r="Z81" s="456">
        <f t="shared" si="19"/>
        <v>0</v>
      </c>
      <c r="AA81" s="456">
        <f t="shared" si="14"/>
        <v>0</v>
      </c>
    </row>
    <row r="82" spans="1:27" ht="16.5" customHeight="1" x14ac:dyDescent="0.2">
      <c r="A82" s="324">
        <v>65</v>
      </c>
      <c r="B82" s="325"/>
      <c r="C82" s="326"/>
      <c r="D82" s="327"/>
      <c r="E82" s="458"/>
      <c r="F82" s="462"/>
      <c r="G82" s="459"/>
      <c r="H82" s="465"/>
      <c r="I82" s="463"/>
      <c r="J82" s="474">
        <f t="shared" ref="J82:J113" si="20">IF(AND(I82&gt;0,H82&lt;&gt;"ja"),I82,IF(AND(H82="ja",G82&gt;0),$W$9,0))</f>
        <v>0</v>
      </c>
      <c r="K82" s="451" t="str">
        <f t="shared" si="7"/>
        <v xml:space="preserve"> </v>
      </c>
      <c r="L82" s="395">
        <f t="shared" si="8"/>
        <v>0</v>
      </c>
      <c r="M82" s="388">
        <f t="shared" si="9"/>
        <v>0</v>
      </c>
      <c r="N82" s="389"/>
      <c r="O82" s="390" t="str">
        <f t="shared" si="10"/>
        <v/>
      </c>
      <c r="P82" s="396"/>
      <c r="Q82" s="390" t="str">
        <f t="shared" si="11"/>
        <v/>
      </c>
      <c r="R82" s="390" t="str">
        <f t="shared" ref="R82:R113" si="21">IF(AND(Q82&gt;0,Q82&lt;&gt;"",$R$16*1&gt;0),Q82*(1+$W$8),Q82)</f>
        <v/>
      </c>
      <c r="S82" s="392" t="str">
        <f t="shared" ref="S82:S87" si="22">IF(ISERROR(U82-M82),IF(M82&gt;0,-M82,""),U82-M82)</f>
        <v/>
      </c>
      <c r="T82" s="290"/>
      <c r="U82" s="397" t="str">
        <f t="shared" si="12"/>
        <v/>
      </c>
      <c r="V82" s="394"/>
      <c r="W82" s="461">
        <f t="shared" ref="W82:W113" si="23">IF(AND(C82&lt;&gt;"",LEN(C82)&lt;$W$2),1,0)</f>
        <v>0</v>
      </c>
      <c r="X82" s="456">
        <f t="shared" ref="X82:X113" si="24">IF(AND(D82&lt;&gt;"",LEN(D82)&lt;$W$2),1,0)</f>
        <v>0</v>
      </c>
      <c r="Y82" s="456">
        <f t="shared" si="13"/>
        <v>0</v>
      </c>
      <c r="Z82" s="456">
        <f t="shared" ref="Z82:Z113" si="25">IF(AND($J82&gt;0,$I82&gt;$W$4),1,0)</f>
        <v>0</v>
      </c>
      <c r="AA82" s="456">
        <f t="shared" si="14"/>
        <v>0</v>
      </c>
    </row>
    <row r="83" spans="1:27" ht="16.5" customHeight="1" x14ac:dyDescent="0.2">
      <c r="A83" s="324">
        <v>66</v>
      </c>
      <c r="B83" s="325"/>
      <c r="C83" s="326"/>
      <c r="D83" s="327"/>
      <c r="E83" s="458"/>
      <c r="F83" s="462"/>
      <c r="G83" s="459"/>
      <c r="H83" s="465"/>
      <c r="I83" s="463"/>
      <c r="J83" s="474">
        <f t="shared" si="20"/>
        <v>0</v>
      </c>
      <c r="K83" s="451" t="str">
        <f t="shared" si="7"/>
        <v xml:space="preserve"> </v>
      </c>
      <c r="L83" s="395">
        <f t="shared" si="8"/>
        <v>0</v>
      </c>
      <c r="M83" s="388">
        <f t="shared" si="9"/>
        <v>0</v>
      </c>
      <c r="N83" s="389"/>
      <c r="O83" s="390" t="str">
        <f t="shared" si="10"/>
        <v/>
      </c>
      <c r="P83" s="396"/>
      <c r="Q83" s="390" t="str">
        <f t="shared" si="11"/>
        <v/>
      </c>
      <c r="R83" s="390" t="str">
        <f t="shared" si="21"/>
        <v/>
      </c>
      <c r="S83" s="392" t="str">
        <f t="shared" si="22"/>
        <v/>
      </c>
      <c r="T83" s="290"/>
      <c r="U83" s="397" t="str">
        <f t="shared" si="12"/>
        <v/>
      </c>
      <c r="V83" s="394"/>
      <c r="W83" s="461">
        <f t="shared" si="23"/>
        <v>0</v>
      </c>
      <c r="X83" s="456">
        <f t="shared" si="24"/>
        <v>0</v>
      </c>
      <c r="Y83" s="456">
        <f t="shared" si="13"/>
        <v>0</v>
      </c>
      <c r="Z83" s="456">
        <f t="shared" si="25"/>
        <v>0</v>
      </c>
      <c r="AA83" s="456">
        <f t="shared" si="14"/>
        <v>0</v>
      </c>
    </row>
    <row r="84" spans="1:27" ht="16.5" customHeight="1" x14ac:dyDescent="0.2">
      <c r="A84" s="324">
        <v>67</v>
      </c>
      <c r="B84" s="325"/>
      <c r="C84" s="326"/>
      <c r="D84" s="327"/>
      <c r="E84" s="458"/>
      <c r="F84" s="462"/>
      <c r="G84" s="459"/>
      <c r="H84" s="465"/>
      <c r="I84" s="463"/>
      <c r="J84" s="474">
        <f t="shared" si="20"/>
        <v>0</v>
      </c>
      <c r="K84" s="451" t="str">
        <f t="shared" ref="K84:K120" si="26">IF(G84&gt;0,IF($Z$8*1,"Ja","Nein")," ")</f>
        <v xml:space="preserve"> </v>
      </c>
      <c r="L84" s="395">
        <f t="shared" ref="L84:L120" si="27">IF(G84&lt;&gt;"",IF(Z$8*1&gt;0,J84*IFERROR(1+$W$8,1),J84),0)</f>
        <v>0</v>
      </c>
      <c r="M84" s="388">
        <f t="shared" ref="M84:M120" si="28">IF(AND(J84&gt;0,L84&gt;0),G84*L84,0)</f>
        <v>0</v>
      </c>
      <c r="N84" s="389"/>
      <c r="O84" s="390" t="str">
        <f t="shared" ref="O84:O120" si="29">IF(M84&gt;0,G84+N84,"")</f>
        <v/>
      </c>
      <c r="P84" s="396"/>
      <c r="Q84" s="390" t="str">
        <f t="shared" ref="Q84:Q120" si="30">IF(M84&gt;0,MAX(J84+P84,0),"")</f>
        <v/>
      </c>
      <c r="R84" s="390" t="str">
        <f t="shared" si="21"/>
        <v/>
      </c>
      <c r="S84" s="392" t="str">
        <f t="shared" si="22"/>
        <v/>
      </c>
      <c r="T84" s="290"/>
      <c r="U84" s="397" t="str">
        <f t="shared" ref="U84:U120" si="31">IF(AND(O84&gt;0,R84&lt;&gt;""),O84*R84,"")</f>
        <v/>
      </c>
      <c r="V84" s="394"/>
      <c r="W84" s="461">
        <f t="shared" si="23"/>
        <v>0</v>
      </c>
      <c r="X84" s="456">
        <f t="shared" si="24"/>
        <v>0</v>
      </c>
      <c r="Y84" s="456">
        <f t="shared" ref="Y84:Y120" si="32">IF($I84&gt;0,IF(OR($G84&gt;IF($H84="ja",24,$W$7)*($F84-$E84+1),AND(ROUNDDOWN(($F84-$E84)/7,0)&gt;1,$G84&gt;ROUNDDOWN(($F84-$E84)/7,0)*$W$4/4*1.1)),1,0),0)</f>
        <v>0</v>
      </c>
      <c r="Z84" s="456">
        <f t="shared" si="25"/>
        <v>0</v>
      </c>
      <c r="AA84" s="456">
        <f t="shared" si="14"/>
        <v>0</v>
      </c>
    </row>
    <row r="85" spans="1:27" ht="16.5" customHeight="1" x14ac:dyDescent="0.2">
      <c r="A85" s="324">
        <v>68</v>
      </c>
      <c r="B85" s="325"/>
      <c r="C85" s="326"/>
      <c r="D85" s="327"/>
      <c r="E85" s="458"/>
      <c r="F85" s="462"/>
      <c r="G85" s="459"/>
      <c r="H85" s="465"/>
      <c r="I85" s="463"/>
      <c r="J85" s="474">
        <f t="shared" si="20"/>
        <v>0</v>
      </c>
      <c r="K85" s="451" t="str">
        <f t="shared" si="26"/>
        <v xml:space="preserve"> </v>
      </c>
      <c r="L85" s="395">
        <f t="shared" si="27"/>
        <v>0</v>
      </c>
      <c r="M85" s="388">
        <f t="shared" si="28"/>
        <v>0</v>
      </c>
      <c r="N85" s="389"/>
      <c r="O85" s="390" t="str">
        <f t="shared" si="29"/>
        <v/>
      </c>
      <c r="P85" s="396"/>
      <c r="Q85" s="390" t="str">
        <f t="shared" si="30"/>
        <v/>
      </c>
      <c r="R85" s="390" t="str">
        <f t="shared" si="21"/>
        <v/>
      </c>
      <c r="S85" s="392" t="str">
        <f t="shared" si="22"/>
        <v/>
      </c>
      <c r="T85" s="290"/>
      <c r="U85" s="397" t="str">
        <f t="shared" si="31"/>
        <v/>
      </c>
      <c r="V85" s="394"/>
      <c r="W85" s="461">
        <f t="shared" si="23"/>
        <v>0</v>
      </c>
      <c r="X85" s="456">
        <f t="shared" si="24"/>
        <v>0</v>
      </c>
      <c r="Y85" s="456">
        <f t="shared" si="32"/>
        <v>0</v>
      </c>
      <c r="Z85" s="456">
        <f t="shared" si="25"/>
        <v>0</v>
      </c>
      <c r="AA85" s="456">
        <f t="shared" ref="AA85:AA120" si="33">IF(AND($E85&lt;&gt;"",$F85&lt;&gt;"",YEAR(E85)&lt;&gt;YEAR(F85)),1,0)</f>
        <v>0</v>
      </c>
    </row>
    <row r="86" spans="1:27" ht="16.5" customHeight="1" x14ac:dyDescent="0.2">
      <c r="A86" s="324">
        <v>69</v>
      </c>
      <c r="B86" s="325"/>
      <c r="C86" s="326"/>
      <c r="D86" s="327"/>
      <c r="E86" s="458"/>
      <c r="F86" s="462"/>
      <c r="G86" s="459"/>
      <c r="H86" s="465"/>
      <c r="I86" s="463"/>
      <c r="J86" s="474">
        <f t="shared" si="20"/>
        <v>0</v>
      </c>
      <c r="K86" s="451" t="str">
        <f t="shared" si="26"/>
        <v xml:space="preserve"> </v>
      </c>
      <c r="L86" s="395">
        <f t="shared" si="27"/>
        <v>0</v>
      </c>
      <c r="M86" s="388">
        <f t="shared" si="28"/>
        <v>0</v>
      </c>
      <c r="N86" s="389"/>
      <c r="O86" s="390" t="str">
        <f t="shared" si="29"/>
        <v/>
      </c>
      <c r="P86" s="396"/>
      <c r="Q86" s="390" t="str">
        <f t="shared" si="30"/>
        <v/>
      </c>
      <c r="R86" s="390" t="str">
        <f t="shared" si="21"/>
        <v/>
      </c>
      <c r="S86" s="392" t="str">
        <f t="shared" si="22"/>
        <v/>
      </c>
      <c r="T86" s="290"/>
      <c r="U86" s="397" t="str">
        <f t="shared" si="31"/>
        <v/>
      </c>
      <c r="V86" s="394"/>
      <c r="W86" s="461">
        <f t="shared" si="23"/>
        <v>0</v>
      </c>
      <c r="X86" s="456">
        <f t="shared" si="24"/>
        <v>0</v>
      </c>
      <c r="Y86" s="456">
        <f t="shared" si="32"/>
        <v>0</v>
      </c>
      <c r="Z86" s="456">
        <f t="shared" si="25"/>
        <v>0</v>
      </c>
      <c r="AA86" s="456">
        <f t="shared" si="33"/>
        <v>0</v>
      </c>
    </row>
    <row r="87" spans="1:27" ht="16.5" customHeight="1" x14ac:dyDescent="0.2">
      <c r="A87" s="324">
        <v>70</v>
      </c>
      <c r="B87" s="325"/>
      <c r="C87" s="326"/>
      <c r="D87" s="327"/>
      <c r="E87" s="458"/>
      <c r="F87" s="462"/>
      <c r="G87" s="459"/>
      <c r="H87" s="465"/>
      <c r="I87" s="463"/>
      <c r="J87" s="474">
        <f t="shared" si="20"/>
        <v>0</v>
      </c>
      <c r="K87" s="451" t="str">
        <f t="shared" si="26"/>
        <v xml:space="preserve"> </v>
      </c>
      <c r="L87" s="395">
        <f t="shared" si="27"/>
        <v>0</v>
      </c>
      <c r="M87" s="388">
        <f t="shared" si="28"/>
        <v>0</v>
      </c>
      <c r="N87" s="389"/>
      <c r="O87" s="390" t="str">
        <f t="shared" si="29"/>
        <v/>
      </c>
      <c r="P87" s="396"/>
      <c r="Q87" s="390" t="str">
        <f t="shared" si="30"/>
        <v/>
      </c>
      <c r="R87" s="390" t="str">
        <f t="shared" si="21"/>
        <v/>
      </c>
      <c r="S87" s="392" t="str">
        <f t="shared" si="22"/>
        <v/>
      </c>
      <c r="T87" s="290"/>
      <c r="U87" s="397" t="str">
        <f t="shared" si="31"/>
        <v/>
      </c>
      <c r="V87" s="394"/>
      <c r="W87" s="461">
        <f t="shared" si="23"/>
        <v>0</v>
      </c>
      <c r="X87" s="456">
        <f t="shared" si="24"/>
        <v>0</v>
      </c>
      <c r="Y87" s="456">
        <f t="shared" si="32"/>
        <v>0</v>
      </c>
      <c r="Z87" s="456">
        <f t="shared" si="25"/>
        <v>0</v>
      </c>
      <c r="AA87" s="456">
        <f t="shared" si="33"/>
        <v>0</v>
      </c>
    </row>
    <row r="88" spans="1:27" ht="16.5" customHeight="1" x14ac:dyDescent="0.2">
      <c r="A88" s="324">
        <v>71</v>
      </c>
      <c r="B88" s="325"/>
      <c r="C88" s="326"/>
      <c r="D88" s="327"/>
      <c r="E88" s="458"/>
      <c r="F88" s="462"/>
      <c r="G88" s="459"/>
      <c r="H88" s="465"/>
      <c r="I88" s="463"/>
      <c r="J88" s="474">
        <f t="shared" si="20"/>
        <v>0</v>
      </c>
      <c r="K88" s="451" t="str">
        <f t="shared" si="26"/>
        <v xml:space="preserve"> </v>
      </c>
      <c r="L88" s="395">
        <f t="shared" si="27"/>
        <v>0</v>
      </c>
      <c r="M88" s="388">
        <f t="shared" si="28"/>
        <v>0</v>
      </c>
      <c r="N88" s="389"/>
      <c r="O88" s="390" t="str">
        <f t="shared" si="29"/>
        <v/>
      </c>
      <c r="P88" s="396"/>
      <c r="Q88" s="390" t="str">
        <f t="shared" si="30"/>
        <v/>
      </c>
      <c r="R88" s="390" t="str">
        <f t="shared" si="21"/>
        <v/>
      </c>
      <c r="S88" s="392" t="str">
        <f>IF(ISERROR(U88-M88),IF(M88&gt;0,-M88,""),U88-M88)</f>
        <v/>
      </c>
      <c r="T88" s="290"/>
      <c r="U88" s="397" t="str">
        <f t="shared" si="31"/>
        <v/>
      </c>
      <c r="V88" s="394"/>
      <c r="W88" s="461">
        <f t="shared" si="23"/>
        <v>0</v>
      </c>
      <c r="X88" s="456">
        <f t="shared" si="24"/>
        <v>0</v>
      </c>
      <c r="Y88" s="456">
        <f t="shared" si="32"/>
        <v>0</v>
      </c>
      <c r="Z88" s="456">
        <f t="shared" si="25"/>
        <v>0</v>
      </c>
      <c r="AA88" s="456">
        <f t="shared" si="33"/>
        <v>0</v>
      </c>
    </row>
    <row r="89" spans="1:27" ht="16.5" customHeight="1" x14ac:dyDescent="0.2">
      <c r="A89" s="324">
        <v>72</v>
      </c>
      <c r="B89" s="325"/>
      <c r="C89" s="326"/>
      <c r="D89" s="327"/>
      <c r="E89" s="458"/>
      <c r="F89" s="462"/>
      <c r="G89" s="459"/>
      <c r="H89" s="465"/>
      <c r="I89" s="463"/>
      <c r="J89" s="474">
        <f t="shared" si="20"/>
        <v>0</v>
      </c>
      <c r="K89" s="451" t="str">
        <f t="shared" si="26"/>
        <v xml:space="preserve"> </v>
      </c>
      <c r="L89" s="395">
        <f t="shared" si="27"/>
        <v>0</v>
      </c>
      <c r="M89" s="388">
        <f t="shared" si="28"/>
        <v>0</v>
      </c>
      <c r="N89" s="389"/>
      <c r="O89" s="390" t="str">
        <f t="shared" si="29"/>
        <v/>
      </c>
      <c r="P89" s="396"/>
      <c r="Q89" s="390" t="str">
        <f t="shared" si="30"/>
        <v/>
      </c>
      <c r="R89" s="390" t="str">
        <f t="shared" si="21"/>
        <v/>
      </c>
      <c r="S89" s="392" t="str">
        <f t="shared" ref="S89:S120" si="34">IF(ISERROR(U89-M89),IF(M89&gt;0,-M89,""),U89-M89)</f>
        <v/>
      </c>
      <c r="T89" s="290"/>
      <c r="U89" s="397" t="str">
        <f t="shared" si="31"/>
        <v/>
      </c>
      <c r="V89" s="394"/>
      <c r="W89" s="461">
        <f t="shared" si="23"/>
        <v>0</v>
      </c>
      <c r="X89" s="456">
        <f t="shared" si="24"/>
        <v>0</v>
      </c>
      <c r="Y89" s="456">
        <f t="shared" si="32"/>
        <v>0</v>
      </c>
      <c r="Z89" s="456">
        <f t="shared" si="25"/>
        <v>0</v>
      </c>
      <c r="AA89" s="456">
        <f t="shared" si="33"/>
        <v>0</v>
      </c>
    </row>
    <row r="90" spans="1:27" ht="16.5" customHeight="1" x14ac:dyDescent="0.2">
      <c r="A90" s="324">
        <v>73</v>
      </c>
      <c r="B90" s="325"/>
      <c r="C90" s="326"/>
      <c r="D90" s="327"/>
      <c r="E90" s="458"/>
      <c r="F90" s="462"/>
      <c r="G90" s="459"/>
      <c r="H90" s="465"/>
      <c r="I90" s="463"/>
      <c r="J90" s="474">
        <f t="shared" si="20"/>
        <v>0</v>
      </c>
      <c r="K90" s="451" t="str">
        <f t="shared" si="26"/>
        <v xml:space="preserve"> </v>
      </c>
      <c r="L90" s="395">
        <f t="shared" si="27"/>
        <v>0</v>
      </c>
      <c r="M90" s="388">
        <f t="shared" si="28"/>
        <v>0</v>
      </c>
      <c r="N90" s="389"/>
      <c r="O90" s="390" t="str">
        <f t="shared" si="29"/>
        <v/>
      </c>
      <c r="P90" s="396"/>
      <c r="Q90" s="390" t="str">
        <f t="shared" si="30"/>
        <v/>
      </c>
      <c r="R90" s="390" t="str">
        <f t="shared" si="21"/>
        <v/>
      </c>
      <c r="S90" s="392" t="str">
        <f t="shared" si="34"/>
        <v/>
      </c>
      <c r="T90" s="290"/>
      <c r="U90" s="397" t="str">
        <f t="shared" si="31"/>
        <v/>
      </c>
      <c r="V90" s="394"/>
      <c r="W90" s="461">
        <f t="shared" si="23"/>
        <v>0</v>
      </c>
      <c r="X90" s="456">
        <f t="shared" si="24"/>
        <v>0</v>
      </c>
      <c r="Y90" s="456">
        <f t="shared" si="32"/>
        <v>0</v>
      </c>
      <c r="Z90" s="456">
        <f t="shared" si="25"/>
        <v>0</v>
      </c>
      <c r="AA90" s="456">
        <f t="shared" si="33"/>
        <v>0</v>
      </c>
    </row>
    <row r="91" spans="1:27" ht="16.5" customHeight="1" x14ac:dyDescent="0.2">
      <c r="A91" s="324">
        <v>74</v>
      </c>
      <c r="B91" s="325"/>
      <c r="C91" s="326"/>
      <c r="D91" s="327"/>
      <c r="E91" s="458"/>
      <c r="F91" s="462"/>
      <c r="G91" s="459"/>
      <c r="H91" s="465"/>
      <c r="I91" s="463"/>
      <c r="J91" s="474">
        <f t="shared" si="20"/>
        <v>0</v>
      </c>
      <c r="K91" s="451" t="str">
        <f t="shared" si="26"/>
        <v xml:space="preserve"> </v>
      </c>
      <c r="L91" s="395">
        <f t="shared" si="27"/>
        <v>0</v>
      </c>
      <c r="M91" s="388">
        <f t="shared" si="28"/>
        <v>0</v>
      </c>
      <c r="N91" s="389"/>
      <c r="O91" s="390" t="str">
        <f t="shared" si="29"/>
        <v/>
      </c>
      <c r="P91" s="396"/>
      <c r="Q91" s="390" t="str">
        <f t="shared" si="30"/>
        <v/>
      </c>
      <c r="R91" s="390" t="str">
        <f t="shared" si="21"/>
        <v/>
      </c>
      <c r="S91" s="392" t="str">
        <f t="shared" si="34"/>
        <v/>
      </c>
      <c r="T91" s="290"/>
      <c r="U91" s="397" t="str">
        <f t="shared" si="31"/>
        <v/>
      </c>
      <c r="V91" s="394"/>
      <c r="W91" s="461">
        <f t="shared" si="23"/>
        <v>0</v>
      </c>
      <c r="X91" s="456">
        <f t="shared" si="24"/>
        <v>0</v>
      </c>
      <c r="Y91" s="456">
        <f t="shared" si="32"/>
        <v>0</v>
      </c>
      <c r="Z91" s="456">
        <f t="shared" si="25"/>
        <v>0</v>
      </c>
      <c r="AA91" s="456">
        <f t="shared" si="33"/>
        <v>0</v>
      </c>
    </row>
    <row r="92" spans="1:27" ht="16.5" customHeight="1" x14ac:dyDescent="0.2">
      <c r="A92" s="324">
        <v>75</v>
      </c>
      <c r="B92" s="325"/>
      <c r="C92" s="326"/>
      <c r="D92" s="327"/>
      <c r="E92" s="458"/>
      <c r="F92" s="462"/>
      <c r="G92" s="459"/>
      <c r="H92" s="465"/>
      <c r="I92" s="463"/>
      <c r="J92" s="474">
        <f t="shared" si="20"/>
        <v>0</v>
      </c>
      <c r="K92" s="451" t="str">
        <f t="shared" si="26"/>
        <v xml:space="preserve"> </v>
      </c>
      <c r="L92" s="395">
        <f t="shared" si="27"/>
        <v>0</v>
      </c>
      <c r="M92" s="388">
        <f t="shared" si="28"/>
        <v>0</v>
      </c>
      <c r="N92" s="389"/>
      <c r="O92" s="390" t="str">
        <f t="shared" si="29"/>
        <v/>
      </c>
      <c r="P92" s="396"/>
      <c r="Q92" s="390" t="str">
        <f t="shared" si="30"/>
        <v/>
      </c>
      <c r="R92" s="390" t="str">
        <f t="shared" si="21"/>
        <v/>
      </c>
      <c r="S92" s="392" t="str">
        <f t="shared" si="34"/>
        <v/>
      </c>
      <c r="T92" s="290"/>
      <c r="U92" s="397" t="str">
        <f t="shared" si="31"/>
        <v/>
      </c>
      <c r="V92" s="394"/>
      <c r="W92" s="461">
        <f t="shared" si="23"/>
        <v>0</v>
      </c>
      <c r="X92" s="456">
        <f t="shared" si="24"/>
        <v>0</v>
      </c>
      <c r="Y92" s="456">
        <f t="shared" si="32"/>
        <v>0</v>
      </c>
      <c r="Z92" s="456">
        <f t="shared" si="25"/>
        <v>0</v>
      </c>
      <c r="AA92" s="456">
        <f t="shared" si="33"/>
        <v>0</v>
      </c>
    </row>
    <row r="93" spans="1:27" ht="16.5" customHeight="1" x14ac:dyDescent="0.2">
      <c r="A93" s="324">
        <v>76</v>
      </c>
      <c r="B93" s="325"/>
      <c r="C93" s="326"/>
      <c r="D93" s="327"/>
      <c r="E93" s="458"/>
      <c r="F93" s="462"/>
      <c r="G93" s="459"/>
      <c r="H93" s="465"/>
      <c r="I93" s="463"/>
      <c r="J93" s="474">
        <f t="shared" si="20"/>
        <v>0</v>
      </c>
      <c r="K93" s="451" t="str">
        <f t="shared" si="26"/>
        <v xml:space="preserve"> </v>
      </c>
      <c r="L93" s="395">
        <f t="shared" si="27"/>
        <v>0</v>
      </c>
      <c r="M93" s="388">
        <f t="shared" si="28"/>
        <v>0</v>
      </c>
      <c r="N93" s="389"/>
      <c r="O93" s="390" t="str">
        <f t="shared" si="29"/>
        <v/>
      </c>
      <c r="P93" s="396"/>
      <c r="Q93" s="390" t="str">
        <f t="shared" si="30"/>
        <v/>
      </c>
      <c r="R93" s="390" t="str">
        <f t="shared" si="21"/>
        <v/>
      </c>
      <c r="S93" s="392" t="str">
        <f t="shared" si="34"/>
        <v/>
      </c>
      <c r="T93" s="290"/>
      <c r="U93" s="397" t="str">
        <f t="shared" si="31"/>
        <v/>
      </c>
      <c r="V93" s="394"/>
      <c r="W93" s="461">
        <f t="shared" si="23"/>
        <v>0</v>
      </c>
      <c r="X93" s="456">
        <f t="shared" si="24"/>
        <v>0</v>
      </c>
      <c r="Y93" s="456">
        <f t="shared" si="32"/>
        <v>0</v>
      </c>
      <c r="Z93" s="456">
        <f t="shared" si="25"/>
        <v>0</v>
      </c>
      <c r="AA93" s="456">
        <f t="shared" si="33"/>
        <v>0</v>
      </c>
    </row>
    <row r="94" spans="1:27" ht="16.5" customHeight="1" x14ac:dyDescent="0.2">
      <c r="A94" s="324">
        <v>77</v>
      </c>
      <c r="B94" s="325"/>
      <c r="C94" s="326"/>
      <c r="D94" s="327"/>
      <c r="E94" s="458"/>
      <c r="F94" s="462"/>
      <c r="G94" s="459"/>
      <c r="H94" s="465"/>
      <c r="I94" s="463"/>
      <c r="J94" s="474">
        <f t="shared" si="20"/>
        <v>0</v>
      </c>
      <c r="K94" s="451" t="str">
        <f t="shared" si="26"/>
        <v xml:space="preserve"> </v>
      </c>
      <c r="L94" s="395">
        <f t="shared" si="27"/>
        <v>0</v>
      </c>
      <c r="M94" s="388">
        <f t="shared" si="28"/>
        <v>0</v>
      </c>
      <c r="N94" s="389"/>
      <c r="O94" s="390" t="str">
        <f t="shared" si="29"/>
        <v/>
      </c>
      <c r="P94" s="396"/>
      <c r="Q94" s="390" t="str">
        <f t="shared" si="30"/>
        <v/>
      </c>
      <c r="R94" s="390" t="str">
        <f t="shared" si="21"/>
        <v/>
      </c>
      <c r="S94" s="392" t="str">
        <f t="shared" si="34"/>
        <v/>
      </c>
      <c r="T94" s="290"/>
      <c r="U94" s="397" t="str">
        <f t="shared" si="31"/>
        <v/>
      </c>
      <c r="V94" s="394"/>
      <c r="W94" s="461">
        <f t="shared" si="23"/>
        <v>0</v>
      </c>
      <c r="X94" s="456">
        <f t="shared" si="24"/>
        <v>0</v>
      </c>
      <c r="Y94" s="456">
        <f t="shared" si="32"/>
        <v>0</v>
      </c>
      <c r="Z94" s="456">
        <f t="shared" si="25"/>
        <v>0</v>
      </c>
      <c r="AA94" s="456">
        <f t="shared" si="33"/>
        <v>0</v>
      </c>
    </row>
    <row r="95" spans="1:27" ht="16.5" customHeight="1" x14ac:dyDescent="0.2">
      <c r="A95" s="324">
        <v>78</v>
      </c>
      <c r="B95" s="325"/>
      <c r="C95" s="326"/>
      <c r="D95" s="327"/>
      <c r="E95" s="458"/>
      <c r="F95" s="462"/>
      <c r="G95" s="459"/>
      <c r="H95" s="465"/>
      <c r="I95" s="463"/>
      <c r="J95" s="474">
        <f t="shared" si="20"/>
        <v>0</v>
      </c>
      <c r="K95" s="451" t="str">
        <f t="shared" si="26"/>
        <v xml:space="preserve"> </v>
      </c>
      <c r="L95" s="395">
        <f t="shared" si="27"/>
        <v>0</v>
      </c>
      <c r="M95" s="388">
        <f t="shared" si="28"/>
        <v>0</v>
      </c>
      <c r="N95" s="389"/>
      <c r="O95" s="390" t="str">
        <f t="shared" si="29"/>
        <v/>
      </c>
      <c r="P95" s="396"/>
      <c r="Q95" s="390" t="str">
        <f t="shared" si="30"/>
        <v/>
      </c>
      <c r="R95" s="390" t="str">
        <f t="shared" si="21"/>
        <v/>
      </c>
      <c r="S95" s="392" t="str">
        <f t="shared" si="34"/>
        <v/>
      </c>
      <c r="T95" s="290"/>
      <c r="U95" s="397" t="str">
        <f t="shared" si="31"/>
        <v/>
      </c>
      <c r="V95" s="394"/>
      <c r="W95" s="461">
        <f t="shared" si="23"/>
        <v>0</v>
      </c>
      <c r="X95" s="456">
        <f t="shared" si="24"/>
        <v>0</v>
      </c>
      <c r="Y95" s="456">
        <f t="shared" si="32"/>
        <v>0</v>
      </c>
      <c r="Z95" s="456">
        <f t="shared" si="25"/>
        <v>0</v>
      </c>
      <c r="AA95" s="456">
        <f t="shared" si="33"/>
        <v>0</v>
      </c>
    </row>
    <row r="96" spans="1:27" ht="16.5" customHeight="1" x14ac:dyDescent="0.2">
      <c r="A96" s="324">
        <v>79</v>
      </c>
      <c r="B96" s="325"/>
      <c r="C96" s="326"/>
      <c r="D96" s="327"/>
      <c r="E96" s="458"/>
      <c r="F96" s="462"/>
      <c r="G96" s="459"/>
      <c r="H96" s="465"/>
      <c r="I96" s="463"/>
      <c r="J96" s="474">
        <f t="shared" si="20"/>
        <v>0</v>
      </c>
      <c r="K96" s="451" t="str">
        <f t="shared" si="26"/>
        <v xml:space="preserve"> </v>
      </c>
      <c r="L96" s="395">
        <f t="shared" si="27"/>
        <v>0</v>
      </c>
      <c r="M96" s="388">
        <f t="shared" si="28"/>
        <v>0</v>
      </c>
      <c r="N96" s="389"/>
      <c r="O96" s="390" t="str">
        <f t="shared" si="29"/>
        <v/>
      </c>
      <c r="P96" s="396"/>
      <c r="Q96" s="390" t="str">
        <f t="shared" si="30"/>
        <v/>
      </c>
      <c r="R96" s="390" t="str">
        <f t="shared" si="21"/>
        <v/>
      </c>
      <c r="S96" s="392" t="str">
        <f t="shared" si="34"/>
        <v/>
      </c>
      <c r="T96" s="290"/>
      <c r="U96" s="397" t="str">
        <f t="shared" si="31"/>
        <v/>
      </c>
      <c r="V96" s="394"/>
      <c r="W96" s="461">
        <f t="shared" si="23"/>
        <v>0</v>
      </c>
      <c r="X96" s="456">
        <f t="shared" si="24"/>
        <v>0</v>
      </c>
      <c r="Y96" s="456">
        <f t="shared" si="32"/>
        <v>0</v>
      </c>
      <c r="Z96" s="456">
        <f t="shared" si="25"/>
        <v>0</v>
      </c>
      <c r="AA96" s="456">
        <f t="shared" si="33"/>
        <v>0</v>
      </c>
    </row>
    <row r="97" spans="1:27" ht="16.5" customHeight="1" x14ac:dyDescent="0.2">
      <c r="A97" s="324">
        <v>80</v>
      </c>
      <c r="B97" s="325"/>
      <c r="C97" s="326"/>
      <c r="D97" s="327"/>
      <c r="E97" s="458"/>
      <c r="F97" s="462"/>
      <c r="G97" s="459"/>
      <c r="H97" s="465"/>
      <c r="I97" s="463"/>
      <c r="J97" s="474">
        <f t="shared" si="20"/>
        <v>0</v>
      </c>
      <c r="K97" s="451" t="str">
        <f t="shared" si="26"/>
        <v xml:space="preserve"> </v>
      </c>
      <c r="L97" s="395">
        <f t="shared" si="27"/>
        <v>0</v>
      </c>
      <c r="M97" s="388">
        <f t="shared" si="28"/>
        <v>0</v>
      </c>
      <c r="N97" s="389"/>
      <c r="O97" s="390" t="str">
        <f t="shared" si="29"/>
        <v/>
      </c>
      <c r="P97" s="396"/>
      <c r="Q97" s="390" t="str">
        <f t="shared" si="30"/>
        <v/>
      </c>
      <c r="R97" s="390" t="str">
        <f t="shared" si="21"/>
        <v/>
      </c>
      <c r="S97" s="392" t="str">
        <f t="shared" si="34"/>
        <v/>
      </c>
      <c r="T97" s="290"/>
      <c r="U97" s="397" t="str">
        <f t="shared" si="31"/>
        <v/>
      </c>
      <c r="V97" s="394"/>
      <c r="W97" s="461">
        <f t="shared" si="23"/>
        <v>0</v>
      </c>
      <c r="X97" s="456">
        <f t="shared" si="24"/>
        <v>0</v>
      </c>
      <c r="Y97" s="456">
        <f t="shared" si="32"/>
        <v>0</v>
      </c>
      <c r="Z97" s="456">
        <f t="shared" si="25"/>
        <v>0</v>
      </c>
      <c r="AA97" s="456">
        <f t="shared" si="33"/>
        <v>0</v>
      </c>
    </row>
    <row r="98" spans="1:27" ht="16.5" customHeight="1" x14ac:dyDescent="0.2">
      <c r="A98" s="324">
        <v>81</v>
      </c>
      <c r="B98" s="325"/>
      <c r="C98" s="326"/>
      <c r="D98" s="327"/>
      <c r="E98" s="458"/>
      <c r="F98" s="462"/>
      <c r="G98" s="459"/>
      <c r="H98" s="465"/>
      <c r="I98" s="463"/>
      <c r="J98" s="474">
        <f t="shared" si="20"/>
        <v>0</v>
      </c>
      <c r="K98" s="451" t="str">
        <f t="shared" si="26"/>
        <v xml:space="preserve"> </v>
      </c>
      <c r="L98" s="395">
        <f t="shared" si="27"/>
        <v>0</v>
      </c>
      <c r="M98" s="388">
        <f t="shared" si="28"/>
        <v>0</v>
      </c>
      <c r="N98" s="389"/>
      <c r="O98" s="390" t="str">
        <f t="shared" si="29"/>
        <v/>
      </c>
      <c r="P98" s="396"/>
      <c r="Q98" s="390" t="str">
        <f t="shared" si="30"/>
        <v/>
      </c>
      <c r="R98" s="390" t="str">
        <f t="shared" si="21"/>
        <v/>
      </c>
      <c r="S98" s="392" t="str">
        <f t="shared" si="34"/>
        <v/>
      </c>
      <c r="T98" s="290"/>
      <c r="U98" s="397" t="str">
        <f t="shared" si="31"/>
        <v/>
      </c>
      <c r="V98" s="394"/>
      <c r="W98" s="461">
        <f t="shared" si="23"/>
        <v>0</v>
      </c>
      <c r="X98" s="456">
        <f t="shared" si="24"/>
        <v>0</v>
      </c>
      <c r="Y98" s="456">
        <f t="shared" si="32"/>
        <v>0</v>
      </c>
      <c r="Z98" s="456">
        <f t="shared" si="25"/>
        <v>0</v>
      </c>
      <c r="AA98" s="456">
        <f t="shared" si="33"/>
        <v>0</v>
      </c>
    </row>
    <row r="99" spans="1:27" ht="16.5" customHeight="1" x14ac:dyDescent="0.2">
      <c r="A99" s="324">
        <v>82</v>
      </c>
      <c r="B99" s="325"/>
      <c r="C99" s="326"/>
      <c r="D99" s="327"/>
      <c r="E99" s="458"/>
      <c r="F99" s="462"/>
      <c r="G99" s="459"/>
      <c r="H99" s="465"/>
      <c r="I99" s="463"/>
      <c r="J99" s="474">
        <f t="shared" si="20"/>
        <v>0</v>
      </c>
      <c r="K99" s="451" t="str">
        <f t="shared" si="26"/>
        <v xml:space="preserve"> </v>
      </c>
      <c r="L99" s="395">
        <f t="shared" si="27"/>
        <v>0</v>
      </c>
      <c r="M99" s="388">
        <f t="shared" si="28"/>
        <v>0</v>
      </c>
      <c r="N99" s="389"/>
      <c r="O99" s="390" t="str">
        <f t="shared" si="29"/>
        <v/>
      </c>
      <c r="P99" s="396"/>
      <c r="Q99" s="390" t="str">
        <f t="shared" si="30"/>
        <v/>
      </c>
      <c r="R99" s="390" t="str">
        <f t="shared" si="21"/>
        <v/>
      </c>
      <c r="S99" s="392" t="str">
        <f t="shared" si="34"/>
        <v/>
      </c>
      <c r="T99" s="290"/>
      <c r="U99" s="397" t="str">
        <f t="shared" si="31"/>
        <v/>
      </c>
      <c r="V99" s="394"/>
      <c r="W99" s="461">
        <f t="shared" si="23"/>
        <v>0</v>
      </c>
      <c r="X99" s="456">
        <f t="shared" si="24"/>
        <v>0</v>
      </c>
      <c r="Y99" s="456">
        <f t="shared" si="32"/>
        <v>0</v>
      </c>
      <c r="Z99" s="456">
        <f t="shared" si="25"/>
        <v>0</v>
      </c>
      <c r="AA99" s="456">
        <f t="shared" si="33"/>
        <v>0</v>
      </c>
    </row>
    <row r="100" spans="1:27" ht="16.5" customHeight="1" x14ac:dyDescent="0.2">
      <c r="A100" s="324">
        <v>83</v>
      </c>
      <c r="B100" s="325"/>
      <c r="C100" s="326"/>
      <c r="D100" s="327"/>
      <c r="E100" s="458"/>
      <c r="F100" s="462"/>
      <c r="G100" s="459"/>
      <c r="H100" s="465"/>
      <c r="I100" s="463"/>
      <c r="J100" s="474">
        <f t="shared" si="20"/>
        <v>0</v>
      </c>
      <c r="K100" s="451" t="str">
        <f t="shared" si="26"/>
        <v xml:space="preserve"> </v>
      </c>
      <c r="L100" s="395">
        <f t="shared" si="27"/>
        <v>0</v>
      </c>
      <c r="M100" s="388">
        <f t="shared" si="28"/>
        <v>0</v>
      </c>
      <c r="N100" s="389"/>
      <c r="O100" s="390" t="str">
        <f t="shared" si="29"/>
        <v/>
      </c>
      <c r="P100" s="396"/>
      <c r="Q100" s="390" t="str">
        <f t="shared" si="30"/>
        <v/>
      </c>
      <c r="R100" s="390" t="str">
        <f t="shared" si="21"/>
        <v/>
      </c>
      <c r="S100" s="392" t="str">
        <f t="shared" si="34"/>
        <v/>
      </c>
      <c r="T100" s="290"/>
      <c r="U100" s="397" t="str">
        <f t="shared" si="31"/>
        <v/>
      </c>
      <c r="V100" s="394"/>
      <c r="W100" s="461">
        <f t="shared" si="23"/>
        <v>0</v>
      </c>
      <c r="X100" s="456">
        <f t="shared" si="24"/>
        <v>0</v>
      </c>
      <c r="Y100" s="456">
        <f t="shared" si="32"/>
        <v>0</v>
      </c>
      <c r="Z100" s="456">
        <f t="shared" si="25"/>
        <v>0</v>
      </c>
      <c r="AA100" s="456">
        <f t="shared" si="33"/>
        <v>0</v>
      </c>
    </row>
    <row r="101" spans="1:27" ht="16.5" customHeight="1" x14ac:dyDescent="0.2">
      <c r="A101" s="324">
        <v>84</v>
      </c>
      <c r="B101" s="325"/>
      <c r="C101" s="326"/>
      <c r="D101" s="327"/>
      <c r="E101" s="458"/>
      <c r="F101" s="462"/>
      <c r="G101" s="459"/>
      <c r="H101" s="465"/>
      <c r="I101" s="463"/>
      <c r="J101" s="474">
        <f t="shared" si="20"/>
        <v>0</v>
      </c>
      <c r="K101" s="451" t="str">
        <f t="shared" si="26"/>
        <v xml:space="preserve"> </v>
      </c>
      <c r="L101" s="395">
        <f t="shared" si="27"/>
        <v>0</v>
      </c>
      <c r="M101" s="388">
        <f t="shared" si="28"/>
        <v>0</v>
      </c>
      <c r="N101" s="389"/>
      <c r="O101" s="390" t="str">
        <f t="shared" si="29"/>
        <v/>
      </c>
      <c r="P101" s="396"/>
      <c r="Q101" s="390" t="str">
        <f t="shared" si="30"/>
        <v/>
      </c>
      <c r="R101" s="390" t="str">
        <f t="shared" si="21"/>
        <v/>
      </c>
      <c r="S101" s="392" t="str">
        <f t="shared" si="34"/>
        <v/>
      </c>
      <c r="T101" s="290"/>
      <c r="U101" s="397" t="str">
        <f t="shared" si="31"/>
        <v/>
      </c>
      <c r="V101" s="394"/>
      <c r="W101" s="461">
        <f t="shared" si="23"/>
        <v>0</v>
      </c>
      <c r="X101" s="456">
        <f t="shared" si="24"/>
        <v>0</v>
      </c>
      <c r="Y101" s="456">
        <f t="shared" si="32"/>
        <v>0</v>
      </c>
      <c r="Z101" s="456">
        <f t="shared" si="25"/>
        <v>0</v>
      </c>
      <c r="AA101" s="456">
        <f t="shared" si="33"/>
        <v>0</v>
      </c>
    </row>
    <row r="102" spans="1:27" ht="16.5" customHeight="1" x14ac:dyDescent="0.2">
      <c r="A102" s="324">
        <v>85</v>
      </c>
      <c r="B102" s="325"/>
      <c r="C102" s="326"/>
      <c r="D102" s="327"/>
      <c r="E102" s="458"/>
      <c r="F102" s="462"/>
      <c r="G102" s="459"/>
      <c r="H102" s="465"/>
      <c r="I102" s="463"/>
      <c r="J102" s="474">
        <f t="shared" si="20"/>
        <v>0</v>
      </c>
      <c r="K102" s="451" t="str">
        <f t="shared" si="26"/>
        <v xml:space="preserve"> </v>
      </c>
      <c r="L102" s="395">
        <f t="shared" si="27"/>
        <v>0</v>
      </c>
      <c r="M102" s="388">
        <f t="shared" si="28"/>
        <v>0</v>
      </c>
      <c r="N102" s="389"/>
      <c r="O102" s="390" t="str">
        <f t="shared" si="29"/>
        <v/>
      </c>
      <c r="P102" s="396"/>
      <c r="Q102" s="390" t="str">
        <f t="shared" si="30"/>
        <v/>
      </c>
      <c r="R102" s="390" t="str">
        <f t="shared" si="21"/>
        <v/>
      </c>
      <c r="S102" s="392" t="str">
        <f t="shared" si="34"/>
        <v/>
      </c>
      <c r="T102" s="290"/>
      <c r="U102" s="397" t="str">
        <f t="shared" si="31"/>
        <v/>
      </c>
      <c r="V102" s="394"/>
      <c r="W102" s="461">
        <f t="shared" si="23"/>
        <v>0</v>
      </c>
      <c r="X102" s="456">
        <f t="shared" si="24"/>
        <v>0</v>
      </c>
      <c r="Y102" s="456">
        <f t="shared" si="32"/>
        <v>0</v>
      </c>
      <c r="Z102" s="456">
        <f t="shared" si="25"/>
        <v>0</v>
      </c>
      <c r="AA102" s="456">
        <f t="shared" si="33"/>
        <v>0</v>
      </c>
    </row>
    <row r="103" spans="1:27" ht="16.5" customHeight="1" x14ac:dyDescent="0.2">
      <c r="A103" s="324">
        <v>86</v>
      </c>
      <c r="B103" s="325"/>
      <c r="C103" s="326"/>
      <c r="D103" s="327"/>
      <c r="E103" s="458"/>
      <c r="F103" s="462"/>
      <c r="G103" s="459"/>
      <c r="H103" s="465"/>
      <c r="I103" s="463"/>
      <c r="J103" s="474">
        <f t="shared" si="20"/>
        <v>0</v>
      </c>
      <c r="K103" s="451" t="str">
        <f t="shared" si="26"/>
        <v xml:space="preserve"> </v>
      </c>
      <c r="L103" s="395">
        <f t="shared" si="27"/>
        <v>0</v>
      </c>
      <c r="M103" s="388">
        <f t="shared" si="28"/>
        <v>0</v>
      </c>
      <c r="N103" s="389"/>
      <c r="O103" s="390" t="str">
        <f t="shared" si="29"/>
        <v/>
      </c>
      <c r="P103" s="396"/>
      <c r="Q103" s="390" t="str">
        <f t="shared" si="30"/>
        <v/>
      </c>
      <c r="R103" s="390" t="str">
        <f t="shared" si="21"/>
        <v/>
      </c>
      <c r="S103" s="392" t="str">
        <f t="shared" si="34"/>
        <v/>
      </c>
      <c r="T103" s="290"/>
      <c r="U103" s="397" t="str">
        <f t="shared" si="31"/>
        <v/>
      </c>
      <c r="V103" s="394"/>
      <c r="W103" s="461">
        <f t="shared" si="23"/>
        <v>0</v>
      </c>
      <c r="X103" s="456">
        <f t="shared" si="24"/>
        <v>0</v>
      </c>
      <c r="Y103" s="456">
        <f t="shared" si="32"/>
        <v>0</v>
      </c>
      <c r="Z103" s="456">
        <f t="shared" si="25"/>
        <v>0</v>
      </c>
      <c r="AA103" s="456">
        <f t="shared" si="33"/>
        <v>0</v>
      </c>
    </row>
    <row r="104" spans="1:27" ht="16.5" customHeight="1" x14ac:dyDescent="0.2">
      <c r="A104" s="324">
        <v>87</v>
      </c>
      <c r="B104" s="325"/>
      <c r="C104" s="326"/>
      <c r="D104" s="327"/>
      <c r="E104" s="458"/>
      <c r="F104" s="462"/>
      <c r="G104" s="459"/>
      <c r="H104" s="465"/>
      <c r="I104" s="463"/>
      <c r="J104" s="474">
        <f t="shared" si="20"/>
        <v>0</v>
      </c>
      <c r="K104" s="451" t="str">
        <f t="shared" si="26"/>
        <v xml:space="preserve"> </v>
      </c>
      <c r="L104" s="395">
        <f t="shared" si="27"/>
        <v>0</v>
      </c>
      <c r="M104" s="388">
        <f t="shared" si="28"/>
        <v>0</v>
      </c>
      <c r="N104" s="389"/>
      <c r="O104" s="390" t="str">
        <f t="shared" si="29"/>
        <v/>
      </c>
      <c r="P104" s="396"/>
      <c r="Q104" s="390" t="str">
        <f t="shared" si="30"/>
        <v/>
      </c>
      <c r="R104" s="390" t="str">
        <f t="shared" si="21"/>
        <v/>
      </c>
      <c r="S104" s="392" t="str">
        <f t="shared" si="34"/>
        <v/>
      </c>
      <c r="T104" s="290"/>
      <c r="U104" s="397" t="str">
        <f t="shared" si="31"/>
        <v/>
      </c>
      <c r="V104" s="394"/>
      <c r="W104" s="461">
        <f t="shared" si="23"/>
        <v>0</v>
      </c>
      <c r="X104" s="456">
        <f t="shared" si="24"/>
        <v>0</v>
      </c>
      <c r="Y104" s="456">
        <f t="shared" si="32"/>
        <v>0</v>
      </c>
      <c r="Z104" s="456">
        <f t="shared" si="25"/>
        <v>0</v>
      </c>
      <c r="AA104" s="456">
        <f t="shared" si="33"/>
        <v>0</v>
      </c>
    </row>
    <row r="105" spans="1:27" ht="16.5" customHeight="1" x14ac:dyDescent="0.2">
      <c r="A105" s="324">
        <v>88</v>
      </c>
      <c r="B105" s="325"/>
      <c r="C105" s="326"/>
      <c r="D105" s="327"/>
      <c r="E105" s="458"/>
      <c r="F105" s="462"/>
      <c r="G105" s="459"/>
      <c r="H105" s="465"/>
      <c r="I105" s="463"/>
      <c r="J105" s="474">
        <f t="shared" si="20"/>
        <v>0</v>
      </c>
      <c r="K105" s="451" t="str">
        <f t="shared" si="26"/>
        <v xml:space="preserve"> </v>
      </c>
      <c r="L105" s="395">
        <f t="shared" si="27"/>
        <v>0</v>
      </c>
      <c r="M105" s="388">
        <f t="shared" si="28"/>
        <v>0</v>
      </c>
      <c r="N105" s="389"/>
      <c r="O105" s="390" t="str">
        <f t="shared" si="29"/>
        <v/>
      </c>
      <c r="P105" s="396"/>
      <c r="Q105" s="390" t="str">
        <f t="shared" si="30"/>
        <v/>
      </c>
      <c r="R105" s="390" t="str">
        <f t="shared" si="21"/>
        <v/>
      </c>
      <c r="S105" s="392" t="str">
        <f t="shared" si="34"/>
        <v/>
      </c>
      <c r="T105" s="290"/>
      <c r="U105" s="397" t="str">
        <f t="shared" si="31"/>
        <v/>
      </c>
      <c r="V105" s="394"/>
      <c r="W105" s="461">
        <f t="shared" si="23"/>
        <v>0</v>
      </c>
      <c r="X105" s="456">
        <f t="shared" si="24"/>
        <v>0</v>
      </c>
      <c r="Y105" s="456">
        <f t="shared" si="32"/>
        <v>0</v>
      </c>
      <c r="Z105" s="456">
        <f t="shared" si="25"/>
        <v>0</v>
      </c>
      <c r="AA105" s="456">
        <f t="shared" si="33"/>
        <v>0</v>
      </c>
    </row>
    <row r="106" spans="1:27" ht="16.5" customHeight="1" x14ac:dyDescent="0.2">
      <c r="A106" s="324">
        <v>89</v>
      </c>
      <c r="B106" s="325"/>
      <c r="C106" s="326"/>
      <c r="D106" s="327"/>
      <c r="E106" s="458"/>
      <c r="F106" s="462"/>
      <c r="G106" s="459"/>
      <c r="H106" s="465"/>
      <c r="I106" s="463"/>
      <c r="J106" s="474">
        <f t="shared" si="20"/>
        <v>0</v>
      </c>
      <c r="K106" s="451" t="str">
        <f t="shared" si="26"/>
        <v xml:space="preserve"> </v>
      </c>
      <c r="L106" s="395">
        <f t="shared" si="27"/>
        <v>0</v>
      </c>
      <c r="M106" s="388">
        <f t="shared" si="28"/>
        <v>0</v>
      </c>
      <c r="N106" s="389"/>
      <c r="O106" s="390" t="str">
        <f t="shared" si="29"/>
        <v/>
      </c>
      <c r="P106" s="396"/>
      <c r="Q106" s="390" t="str">
        <f t="shared" si="30"/>
        <v/>
      </c>
      <c r="R106" s="390" t="str">
        <f t="shared" si="21"/>
        <v/>
      </c>
      <c r="S106" s="392" t="str">
        <f t="shared" si="34"/>
        <v/>
      </c>
      <c r="T106" s="290"/>
      <c r="U106" s="397" t="str">
        <f t="shared" si="31"/>
        <v/>
      </c>
      <c r="V106" s="394"/>
      <c r="W106" s="461">
        <f t="shared" si="23"/>
        <v>0</v>
      </c>
      <c r="X106" s="456">
        <f t="shared" si="24"/>
        <v>0</v>
      </c>
      <c r="Y106" s="456">
        <f t="shared" si="32"/>
        <v>0</v>
      </c>
      <c r="Z106" s="456">
        <f t="shared" si="25"/>
        <v>0</v>
      </c>
      <c r="AA106" s="456">
        <f t="shared" si="33"/>
        <v>0</v>
      </c>
    </row>
    <row r="107" spans="1:27" ht="16.5" customHeight="1" x14ac:dyDescent="0.2">
      <c r="A107" s="324">
        <v>90</v>
      </c>
      <c r="B107" s="325"/>
      <c r="C107" s="326"/>
      <c r="D107" s="327"/>
      <c r="E107" s="458"/>
      <c r="F107" s="462"/>
      <c r="G107" s="459"/>
      <c r="H107" s="465"/>
      <c r="I107" s="463"/>
      <c r="J107" s="474">
        <f t="shared" si="20"/>
        <v>0</v>
      </c>
      <c r="K107" s="451" t="str">
        <f t="shared" si="26"/>
        <v xml:space="preserve"> </v>
      </c>
      <c r="L107" s="395">
        <f t="shared" si="27"/>
        <v>0</v>
      </c>
      <c r="M107" s="388">
        <f t="shared" si="28"/>
        <v>0</v>
      </c>
      <c r="N107" s="389"/>
      <c r="O107" s="390" t="str">
        <f t="shared" si="29"/>
        <v/>
      </c>
      <c r="P107" s="396"/>
      <c r="Q107" s="390" t="str">
        <f t="shared" si="30"/>
        <v/>
      </c>
      <c r="R107" s="390" t="str">
        <f t="shared" si="21"/>
        <v/>
      </c>
      <c r="S107" s="392" t="str">
        <f t="shared" si="34"/>
        <v/>
      </c>
      <c r="T107" s="290"/>
      <c r="U107" s="397" t="str">
        <f t="shared" si="31"/>
        <v/>
      </c>
      <c r="V107" s="394"/>
      <c r="W107" s="461">
        <f t="shared" si="23"/>
        <v>0</v>
      </c>
      <c r="X107" s="456">
        <f t="shared" si="24"/>
        <v>0</v>
      </c>
      <c r="Y107" s="456">
        <f t="shared" si="32"/>
        <v>0</v>
      </c>
      <c r="Z107" s="456">
        <f t="shared" si="25"/>
        <v>0</v>
      </c>
      <c r="AA107" s="456">
        <f t="shared" si="33"/>
        <v>0</v>
      </c>
    </row>
    <row r="108" spans="1:27" ht="16.5" customHeight="1" x14ac:dyDescent="0.2">
      <c r="A108" s="324">
        <v>91</v>
      </c>
      <c r="B108" s="325"/>
      <c r="C108" s="326"/>
      <c r="D108" s="327"/>
      <c r="E108" s="458"/>
      <c r="F108" s="462"/>
      <c r="G108" s="459"/>
      <c r="H108" s="465"/>
      <c r="I108" s="463"/>
      <c r="J108" s="474">
        <f t="shared" si="20"/>
        <v>0</v>
      </c>
      <c r="K108" s="451" t="str">
        <f t="shared" si="26"/>
        <v xml:space="preserve"> </v>
      </c>
      <c r="L108" s="395">
        <f t="shared" si="27"/>
        <v>0</v>
      </c>
      <c r="M108" s="388">
        <f t="shared" si="28"/>
        <v>0</v>
      </c>
      <c r="N108" s="389"/>
      <c r="O108" s="390" t="str">
        <f t="shared" si="29"/>
        <v/>
      </c>
      <c r="P108" s="396"/>
      <c r="Q108" s="390" t="str">
        <f t="shared" si="30"/>
        <v/>
      </c>
      <c r="R108" s="390" t="str">
        <f t="shared" si="21"/>
        <v/>
      </c>
      <c r="S108" s="392" t="str">
        <f t="shared" si="34"/>
        <v/>
      </c>
      <c r="T108" s="290"/>
      <c r="U108" s="397" t="str">
        <f t="shared" si="31"/>
        <v/>
      </c>
      <c r="V108" s="394"/>
      <c r="W108" s="461">
        <f t="shared" si="23"/>
        <v>0</v>
      </c>
      <c r="X108" s="456">
        <f t="shared" si="24"/>
        <v>0</v>
      </c>
      <c r="Y108" s="456">
        <f t="shared" si="32"/>
        <v>0</v>
      </c>
      <c r="Z108" s="456">
        <f t="shared" si="25"/>
        <v>0</v>
      </c>
      <c r="AA108" s="456">
        <f t="shared" si="33"/>
        <v>0</v>
      </c>
    </row>
    <row r="109" spans="1:27" ht="16.5" customHeight="1" x14ac:dyDescent="0.2">
      <c r="A109" s="324">
        <v>92</v>
      </c>
      <c r="B109" s="325"/>
      <c r="C109" s="326"/>
      <c r="D109" s="327"/>
      <c r="E109" s="458"/>
      <c r="F109" s="462"/>
      <c r="G109" s="459"/>
      <c r="H109" s="465"/>
      <c r="I109" s="463"/>
      <c r="J109" s="474">
        <f t="shared" si="20"/>
        <v>0</v>
      </c>
      <c r="K109" s="451" t="str">
        <f t="shared" si="26"/>
        <v xml:space="preserve"> </v>
      </c>
      <c r="L109" s="395">
        <f t="shared" si="27"/>
        <v>0</v>
      </c>
      <c r="M109" s="388">
        <f t="shared" si="28"/>
        <v>0</v>
      </c>
      <c r="N109" s="389"/>
      <c r="O109" s="390" t="str">
        <f t="shared" si="29"/>
        <v/>
      </c>
      <c r="P109" s="396"/>
      <c r="Q109" s="390" t="str">
        <f t="shared" si="30"/>
        <v/>
      </c>
      <c r="R109" s="390" t="str">
        <f t="shared" si="21"/>
        <v/>
      </c>
      <c r="S109" s="392" t="str">
        <f t="shared" si="34"/>
        <v/>
      </c>
      <c r="T109" s="290"/>
      <c r="U109" s="397" t="str">
        <f t="shared" si="31"/>
        <v/>
      </c>
      <c r="V109" s="394"/>
      <c r="W109" s="461">
        <f t="shared" si="23"/>
        <v>0</v>
      </c>
      <c r="X109" s="456">
        <f t="shared" si="24"/>
        <v>0</v>
      </c>
      <c r="Y109" s="456">
        <f t="shared" si="32"/>
        <v>0</v>
      </c>
      <c r="Z109" s="456">
        <f t="shared" si="25"/>
        <v>0</v>
      </c>
      <c r="AA109" s="456">
        <f t="shared" si="33"/>
        <v>0</v>
      </c>
    </row>
    <row r="110" spans="1:27" ht="16.5" customHeight="1" x14ac:dyDescent="0.2">
      <c r="A110" s="324">
        <v>93</v>
      </c>
      <c r="B110" s="325"/>
      <c r="C110" s="326"/>
      <c r="D110" s="327"/>
      <c r="E110" s="458"/>
      <c r="F110" s="462"/>
      <c r="G110" s="459"/>
      <c r="H110" s="465"/>
      <c r="I110" s="463"/>
      <c r="J110" s="474">
        <f t="shared" si="20"/>
        <v>0</v>
      </c>
      <c r="K110" s="451" t="str">
        <f t="shared" si="26"/>
        <v xml:space="preserve"> </v>
      </c>
      <c r="L110" s="395">
        <f t="shared" si="27"/>
        <v>0</v>
      </c>
      <c r="M110" s="388">
        <f t="shared" si="28"/>
        <v>0</v>
      </c>
      <c r="N110" s="389"/>
      <c r="O110" s="390" t="str">
        <f t="shared" si="29"/>
        <v/>
      </c>
      <c r="P110" s="396"/>
      <c r="Q110" s="390" t="str">
        <f t="shared" si="30"/>
        <v/>
      </c>
      <c r="R110" s="390" t="str">
        <f t="shared" si="21"/>
        <v/>
      </c>
      <c r="S110" s="392" t="str">
        <f t="shared" si="34"/>
        <v/>
      </c>
      <c r="T110" s="290"/>
      <c r="U110" s="397" t="str">
        <f t="shared" si="31"/>
        <v/>
      </c>
      <c r="V110" s="394"/>
      <c r="W110" s="461">
        <f t="shared" si="23"/>
        <v>0</v>
      </c>
      <c r="X110" s="456">
        <f t="shared" si="24"/>
        <v>0</v>
      </c>
      <c r="Y110" s="456">
        <f t="shared" si="32"/>
        <v>0</v>
      </c>
      <c r="Z110" s="456">
        <f t="shared" si="25"/>
        <v>0</v>
      </c>
      <c r="AA110" s="456">
        <f t="shared" si="33"/>
        <v>0</v>
      </c>
    </row>
    <row r="111" spans="1:27" ht="16.5" customHeight="1" x14ac:dyDescent="0.2">
      <c r="A111" s="324">
        <v>94</v>
      </c>
      <c r="B111" s="325"/>
      <c r="C111" s="326"/>
      <c r="D111" s="327"/>
      <c r="E111" s="458"/>
      <c r="F111" s="462"/>
      <c r="G111" s="459"/>
      <c r="H111" s="465"/>
      <c r="I111" s="463"/>
      <c r="J111" s="474">
        <f t="shared" si="20"/>
        <v>0</v>
      </c>
      <c r="K111" s="451" t="str">
        <f t="shared" si="26"/>
        <v xml:space="preserve"> </v>
      </c>
      <c r="L111" s="395">
        <f t="shared" si="27"/>
        <v>0</v>
      </c>
      <c r="M111" s="388">
        <f t="shared" si="28"/>
        <v>0</v>
      </c>
      <c r="N111" s="389"/>
      <c r="O111" s="390" t="str">
        <f t="shared" si="29"/>
        <v/>
      </c>
      <c r="P111" s="396"/>
      <c r="Q111" s="390" t="str">
        <f t="shared" si="30"/>
        <v/>
      </c>
      <c r="R111" s="390" t="str">
        <f t="shared" si="21"/>
        <v/>
      </c>
      <c r="S111" s="392" t="str">
        <f t="shared" si="34"/>
        <v/>
      </c>
      <c r="T111" s="290"/>
      <c r="U111" s="397" t="str">
        <f t="shared" si="31"/>
        <v/>
      </c>
      <c r="V111" s="394"/>
      <c r="W111" s="461">
        <f t="shared" si="23"/>
        <v>0</v>
      </c>
      <c r="X111" s="456">
        <f t="shared" si="24"/>
        <v>0</v>
      </c>
      <c r="Y111" s="456">
        <f t="shared" si="32"/>
        <v>0</v>
      </c>
      <c r="Z111" s="456">
        <f t="shared" si="25"/>
        <v>0</v>
      </c>
      <c r="AA111" s="456">
        <f t="shared" si="33"/>
        <v>0</v>
      </c>
    </row>
    <row r="112" spans="1:27" ht="16.5" customHeight="1" x14ac:dyDescent="0.2">
      <c r="A112" s="324">
        <v>95</v>
      </c>
      <c r="B112" s="325"/>
      <c r="C112" s="326"/>
      <c r="D112" s="327"/>
      <c r="E112" s="458"/>
      <c r="F112" s="462"/>
      <c r="G112" s="459"/>
      <c r="H112" s="465"/>
      <c r="I112" s="463"/>
      <c r="J112" s="474">
        <f t="shared" si="20"/>
        <v>0</v>
      </c>
      <c r="K112" s="451" t="str">
        <f t="shared" si="26"/>
        <v xml:space="preserve"> </v>
      </c>
      <c r="L112" s="395">
        <f t="shared" si="27"/>
        <v>0</v>
      </c>
      <c r="M112" s="388">
        <f t="shared" si="28"/>
        <v>0</v>
      </c>
      <c r="N112" s="389"/>
      <c r="O112" s="390" t="str">
        <f t="shared" si="29"/>
        <v/>
      </c>
      <c r="P112" s="396"/>
      <c r="Q112" s="390" t="str">
        <f t="shared" si="30"/>
        <v/>
      </c>
      <c r="R112" s="390" t="str">
        <f t="shared" si="21"/>
        <v/>
      </c>
      <c r="S112" s="392" t="str">
        <f t="shared" si="34"/>
        <v/>
      </c>
      <c r="T112" s="290"/>
      <c r="U112" s="397" t="str">
        <f t="shared" si="31"/>
        <v/>
      </c>
      <c r="V112" s="394"/>
      <c r="W112" s="461">
        <f t="shared" si="23"/>
        <v>0</v>
      </c>
      <c r="X112" s="456">
        <f t="shared" si="24"/>
        <v>0</v>
      </c>
      <c r="Y112" s="456">
        <f t="shared" si="32"/>
        <v>0</v>
      </c>
      <c r="Z112" s="456">
        <f t="shared" si="25"/>
        <v>0</v>
      </c>
      <c r="AA112" s="456">
        <f t="shared" si="33"/>
        <v>0</v>
      </c>
    </row>
    <row r="113" spans="1:27" ht="16.5" customHeight="1" x14ac:dyDescent="0.2">
      <c r="A113" s="324">
        <v>96</v>
      </c>
      <c r="B113" s="325"/>
      <c r="C113" s="326"/>
      <c r="D113" s="327"/>
      <c r="E113" s="458"/>
      <c r="F113" s="462"/>
      <c r="G113" s="459"/>
      <c r="H113" s="465"/>
      <c r="I113" s="463"/>
      <c r="J113" s="474">
        <f t="shared" si="20"/>
        <v>0</v>
      </c>
      <c r="K113" s="451" t="str">
        <f t="shared" si="26"/>
        <v xml:space="preserve"> </v>
      </c>
      <c r="L113" s="395">
        <f t="shared" si="27"/>
        <v>0</v>
      </c>
      <c r="M113" s="388">
        <f t="shared" si="28"/>
        <v>0</v>
      </c>
      <c r="N113" s="389"/>
      <c r="O113" s="390" t="str">
        <f t="shared" si="29"/>
        <v/>
      </c>
      <c r="P113" s="396"/>
      <c r="Q113" s="390" t="str">
        <f t="shared" si="30"/>
        <v/>
      </c>
      <c r="R113" s="390" t="str">
        <f t="shared" si="21"/>
        <v/>
      </c>
      <c r="S113" s="392" t="str">
        <f t="shared" si="34"/>
        <v/>
      </c>
      <c r="T113" s="290"/>
      <c r="U113" s="397" t="str">
        <f t="shared" si="31"/>
        <v/>
      </c>
      <c r="V113" s="394"/>
      <c r="W113" s="461">
        <f t="shared" si="23"/>
        <v>0</v>
      </c>
      <c r="X113" s="456">
        <f t="shared" si="24"/>
        <v>0</v>
      </c>
      <c r="Y113" s="456">
        <f t="shared" si="32"/>
        <v>0</v>
      </c>
      <c r="Z113" s="456">
        <f t="shared" si="25"/>
        <v>0</v>
      </c>
      <c r="AA113" s="456">
        <f t="shared" si="33"/>
        <v>0</v>
      </c>
    </row>
    <row r="114" spans="1:27" ht="16.5" customHeight="1" x14ac:dyDescent="0.2">
      <c r="A114" s="324">
        <v>97</v>
      </c>
      <c r="B114" s="325"/>
      <c r="C114" s="326"/>
      <c r="D114" s="327"/>
      <c r="E114" s="458"/>
      <c r="F114" s="462"/>
      <c r="G114" s="459"/>
      <c r="H114" s="465"/>
      <c r="I114" s="463"/>
      <c r="J114" s="474">
        <f t="shared" ref="J114:J120" si="35">IF(AND(I114&gt;0,H114&lt;&gt;"ja"),I114,IF(AND(H114="ja",G114&gt;0),$W$9,0))</f>
        <v>0</v>
      </c>
      <c r="K114" s="451" t="str">
        <f t="shared" si="26"/>
        <v xml:space="preserve"> </v>
      </c>
      <c r="L114" s="395">
        <f t="shared" si="27"/>
        <v>0</v>
      </c>
      <c r="M114" s="388">
        <f t="shared" si="28"/>
        <v>0</v>
      </c>
      <c r="N114" s="389"/>
      <c r="O114" s="390" t="str">
        <f t="shared" si="29"/>
        <v/>
      </c>
      <c r="P114" s="396"/>
      <c r="Q114" s="390" t="str">
        <f t="shared" si="30"/>
        <v/>
      </c>
      <c r="R114" s="390" t="str">
        <f t="shared" ref="R114:R120" si="36">IF(AND(Q114&gt;0,Q114&lt;&gt;"",$R$16*1&gt;0),Q114*(1+$W$8),Q114)</f>
        <v/>
      </c>
      <c r="S114" s="392" t="str">
        <f t="shared" si="34"/>
        <v/>
      </c>
      <c r="T114" s="290"/>
      <c r="U114" s="397" t="str">
        <f t="shared" si="31"/>
        <v/>
      </c>
      <c r="V114" s="394"/>
      <c r="W114" s="461">
        <f t="shared" ref="W114:W120" si="37">IF(AND(C114&lt;&gt;"",LEN(C114)&lt;$W$2),1,0)</f>
        <v>0</v>
      </c>
      <c r="X114" s="456">
        <f t="shared" ref="X114:X120" si="38">IF(AND(D114&lt;&gt;"",LEN(D114)&lt;$W$2),1,0)</f>
        <v>0</v>
      </c>
      <c r="Y114" s="456">
        <f t="shared" si="32"/>
        <v>0</v>
      </c>
      <c r="Z114" s="456">
        <f t="shared" ref="Z114:Z120" si="39">IF(AND($J114&gt;0,$I114&gt;$W$4),1,0)</f>
        <v>0</v>
      </c>
      <c r="AA114" s="456">
        <f t="shared" si="33"/>
        <v>0</v>
      </c>
    </row>
    <row r="115" spans="1:27" ht="16.5" customHeight="1" x14ac:dyDescent="0.2">
      <c r="A115" s="324">
        <v>98</v>
      </c>
      <c r="B115" s="325"/>
      <c r="C115" s="326"/>
      <c r="D115" s="327"/>
      <c r="E115" s="458"/>
      <c r="F115" s="462"/>
      <c r="G115" s="459"/>
      <c r="H115" s="465"/>
      <c r="I115" s="463"/>
      <c r="J115" s="474">
        <f t="shared" si="35"/>
        <v>0</v>
      </c>
      <c r="K115" s="451" t="str">
        <f t="shared" si="26"/>
        <v xml:space="preserve"> </v>
      </c>
      <c r="L115" s="395">
        <f t="shared" si="27"/>
        <v>0</v>
      </c>
      <c r="M115" s="388">
        <f t="shared" si="28"/>
        <v>0</v>
      </c>
      <c r="N115" s="389"/>
      <c r="O115" s="390" t="str">
        <f t="shared" si="29"/>
        <v/>
      </c>
      <c r="P115" s="396"/>
      <c r="Q115" s="390" t="str">
        <f t="shared" si="30"/>
        <v/>
      </c>
      <c r="R115" s="390" t="str">
        <f t="shared" si="36"/>
        <v/>
      </c>
      <c r="S115" s="392" t="str">
        <f t="shared" si="34"/>
        <v/>
      </c>
      <c r="T115" s="290"/>
      <c r="U115" s="397" t="str">
        <f t="shared" si="31"/>
        <v/>
      </c>
      <c r="V115" s="394"/>
      <c r="W115" s="461">
        <f t="shared" si="37"/>
        <v>0</v>
      </c>
      <c r="X115" s="456">
        <f t="shared" si="38"/>
        <v>0</v>
      </c>
      <c r="Y115" s="456">
        <f t="shared" si="32"/>
        <v>0</v>
      </c>
      <c r="Z115" s="456">
        <f t="shared" si="39"/>
        <v>0</v>
      </c>
      <c r="AA115" s="456">
        <f t="shared" si="33"/>
        <v>0</v>
      </c>
    </row>
    <row r="116" spans="1:27" ht="16.5" customHeight="1" x14ac:dyDescent="0.2">
      <c r="A116" s="324">
        <v>99</v>
      </c>
      <c r="B116" s="325"/>
      <c r="C116" s="326"/>
      <c r="D116" s="327"/>
      <c r="E116" s="458"/>
      <c r="F116" s="462"/>
      <c r="G116" s="459"/>
      <c r="H116" s="465"/>
      <c r="I116" s="463"/>
      <c r="J116" s="474">
        <f t="shared" si="35"/>
        <v>0</v>
      </c>
      <c r="K116" s="451" t="str">
        <f t="shared" si="26"/>
        <v xml:space="preserve"> </v>
      </c>
      <c r="L116" s="395">
        <f t="shared" si="27"/>
        <v>0</v>
      </c>
      <c r="M116" s="388">
        <f t="shared" si="28"/>
        <v>0</v>
      </c>
      <c r="N116" s="389"/>
      <c r="O116" s="390" t="str">
        <f t="shared" si="29"/>
        <v/>
      </c>
      <c r="P116" s="396"/>
      <c r="Q116" s="390" t="str">
        <f t="shared" si="30"/>
        <v/>
      </c>
      <c r="R116" s="390" t="str">
        <f t="shared" si="36"/>
        <v/>
      </c>
      <c r="S116" s="392" t="str">
        <f t="shared" si="34"/>
        <v/>
      </c>
      <c r="T116" s="290"/>
      <c r="U116" s="397" t="str">
        <f t="shared" si="31"/>
        <v/>
      </c>
      <c r="V116" s="394"/>
      <c r="W116" s="461">
        <f t="shared" si="37"/>
        <v>0</v>
      </c>
      <c r="X116" s="456">
        <f t="shared" si="38"/>
        <v>0</v>
      </c>
      <c r="Y116" s="456">
        <f t="shared" si="32"/>
        <v>0</v>
      </c>
      <c r="Z116" s="456">
        <f t="shared" si="39"/>
        <v>0</v>
      </c>
      <c r="AA116" s="456">
        <f t="shared" si="33"/>
        <v>0</v>
      </c>
    </row>
    <row r="117" spans="1:27" ht="16.5" customHeight="1" x14ac:dyDescent="0.2">
      <c r="A117" s="324">
        <v>100</v>
      </c>
      <c r="B117" s="325"/>
      <c r="C117" s="326"/>
      <c r="D117" s="327"/>
      <c r="E117" s="458"/>
      <c r="F117" s="462"/>
      <c r="G117" s="459"/>
      <c r="H117" s="465"/>
      <c r="I117" s="463"/>
      <c r="J117" s="474">
        <f t="shared" si="35"/>
        <v>0</v>
      </c>
      <c r="K117" s="451" t="str">
        <f t="shared" si="26"/>
        <v xml:space="preserve"> </v>
      </c>
      <c r="L117" s="395">
        <f t="shared" si="27"/>
        <v>0</v>
      </c>
      <c r="M117" s="388">
        <f t="shared" si="28"/>
        <v>0</v>
      </c>
      <c r="N117" s="389"/>
      <c r="O117" s="390" t="str">
        <f t="shared" si="29"/>
        <v/>
      </c>
      <c r="P117" s="396"/>
      <c r="Q117" s="390" t="str">
        <f t="shared" si="30"/>
        <v/>
      </c>
      <c r="R117" s="390" t="str">
        <f t="shared" si="36"/>
        <v/>
      </c>
      <c r="S117" s="392" t="str">
        <f t="shared" si="34"/>
        <v/>
      </c>
      <c r="T117" s="290"/>
      <c r="U117" s="397" t="str">
        <f t="shared" si="31"/>
        <v/>
      </c>
      <c r="V117" s="394"/>
      <c r="W117" s="461">
        <f t="shared" si="37"/>
        <v>0</v>
      </c>
      <c r="X117" s="456">
        <f t="shared" si="38"/>
        <v>0</v>
      </c>
      <c r="Y117" s="456">
        <f t="shared" si="32"/>
        <v>0</v>
      </c>
      <c r="Z117" s="456">
        <f t="shared" si="39"/>
        <v>0</v>
      </c>
      <c r="AA117" s="456">
        <f t="shared" si="33"/>
        <v>0</v>
      </c>
    </row>
    <row r="118" spans="1:27" ht="16.5" customHeight="1" x14ac:dyDescent="0.2">
      <c r="A118" s="324">
        <v>101</v>
      </c>
      <c r="B118" s="325"/>
      <c r="C118" s="326"/>
      <c r="D118" s="327"/>
      <c r="E118" s="458"/>
      <c r="F118" s="462"/>
      <c r="G118" s="459"/>
      <c r="H118" s="465"/>
      <c r="I118" s="463"/>
      <c r="J118" s="474">
        <f t="shared" si="35"/>
        <v>0</v>
      </c>
      <c r="K118" s="451" t="str">
        <f t="shared" si="26"/>
        <v xml:space="preserve"> </v>
      </c>
      <c r="L118" s="395">
        <f t="shared" si="27"/>
        <v>0</v>
      </c>
      <c r="M118" s="388">
        <f t="shared" si="28"/>
        <v>0</v>
      </c>
      <c r="N118" s="389"/>
      <c r="O118" s="390" t="str">
        <f t="shared" si="29"/>
        <v/>
      </c>
      <c r="P118" s="396"/>
      <c r="Q118" s="390" t="str">
        <f t="shared" si="30"/>
        <v/>
      </c>
      <c r="R118" s="390" t="str">
        <f t="shared" si="36"/>
        <v/>
      </c>
      <c r="S118" s="392" t="str">
        <f t="shared" si="34"/>
        <v/>
      </c>
      <c r="T118" s="290"/>
      <c r="U118" s="397" t="str">
        <f t="shared" si="31"/>
        <v/>
      </c>
      <c r="V118" s="394"/>
      <c r="W118" s="461">
        <f t="shared" si="37"/>
        <v>0</v>
      </c>
      <c r="X118" s="456">
        <f t="shared" si="38"/>
        <v>0</v>
      </c>
      <c r="Y118" s="456">
        <f t="shared" si="32"/>
        <v>0</v>
      </c>
      <c r="Z118" s="456">
        <f t="shared" si="39"/>
        <v>0</v>
      </c>
      <c r="AA118" s="456">
        <f t="shared" si="33"/>
        <v>0</v>
      </c>
    </row>
    <row r="119" spans="1:27" ht="16.5" customHeight="1" x14ac:dyDescent="0.2">
      <c r="A119" s="324">
        <v>102</v>
      </c>
      <c r="B119" s="325"/>
      <c r="C119" s="326"/>
      <c r="D119" s="327"/>
      <c r="E119" s="458"/>
      <c r="F119" s="462"/>
      <c r="G119" s="459"/>
      <c r="H119" s="465"/>
      <c r="I119" s="463"/>
      <c r="J119" s="474">
        <f t="shared" si="35"/>
        <v>0</v>
      </c>
      <c r="K119" s="451" t="str">
        <f t="shared" si="26"/>
        <v xml:space="preserve"> </v>
      </c>
      <c r="L119" s="395">
        <f t="shared" si="27"/>
        <v>0</v>
      </c>
      <c r="M119" s="388">
        <f t="shared" si="28"/>
        <v>0</v>
      </c>
      <c r="N119" s="389"/>
      <c r="O119" s="390" t="str">
        <f t="shared" si="29"/>
        <v/>
      </c>
      <c r="P119" s="396"/>
      <c r="Q119" s="390" t="str">
        <f t="shared" si="30"/>
        <v/>
      </c>
      <c r="R119" s="390" t="str">
        <f t="shared" si="36"/>
        <v/>
      </c>
      <c r="S119" s="392" t="str">
        <f t="shared" si="34"/>
        <v/>
      </c>
      <c r="T119" s="290"/>
      <c r="U119" s="397" t="str">
        <f t="shared" si="31"/>
        <v/>
      </c>
      <c r="V119" s="394"/>
      <c r="W119" s="461">
        <f t="shared" si="37"/>
        <v>0</v>
      </c>
      <c r="X119" s="456">
        <f t="shared" si="38"/>
        <v>0</v>
      </c>
      <c r="Y119" s="456">
        <f t="shared" si="32"/>
        <v>0</v>
      </c>
      <c r="Z119" s="456">
        <f t="shared" si="39"/>
        <v>0</v>
      </c>
      <c r="AA119" s="456">
        <f t="shared" si="33"/>
        <v>0</v>
      </c>
    </row>
    <row r="120" spans="1:27" ht="16.5" customHeight="1" x14ac:dyDescent="0.2">
      <c r="A120" s="324">
        <v>103</v>
      </c>
      <c r="B120" s="325"/>
      <c r="C120" s="326"/>
      <c r="D120" s="327"/>
      <c r="E120" s="458"/>
      <c r="F120" s="462"/>
      <c r="G120" s="459"/>
      <c r="H120" s="465"/>
      <c r="I120" s="463"/>
      <c r="J120" s="474">
        <f t="shared" si="35"/>
        <v>0</v>
      </c>
      <c r="K120" s="451" t="str">
        <f t="shared" si="26"/>
        <v xml:space="preserve"> </v>
      </c>
      <c r="L120" s="395">
        <f t="shared" si="27"/>
        <v>0</v>
      </c>
      <c r="M120" s="388">
        <f t="shared" si="28"/>
        <v>0</v>
      </c>
      <c r="N120" s="389"/>
      <c r="O120" s="390" t="str">
        <f t="shared" si="29"/>
        <v/>
      </c>
      <c r="P120" s="399"/>
      <c r="Q120" s="390" t="str">
        <f t="shared" si="30"/>
        <v/>
      </c>
      <c r="R120" s="390" t="str">
        <f t="shared" si="36"/>
        <v/>
      </c>
      <c r="S120" s="392" t="str">
        <f t="shared" si="34"/>
        <v/>
      </c>
      <c r="T120" s="290"/>
      <c r="U120" s="397" t="str">
        <f t="shared" si="31"/>
        <v/>
      </c>
      <c r="V120" s="394"/>
      <c r="W120" s="461">
        <f t="shared" si="37"/>
        <v>0</v>
      </c>
      <c r="X120" s="456">
        <f t="shared" si="38"/>
        <v>0</v>
      </c>
      <c r="Y120" s="456">
        <f t="shared" si="32"/>
        <v>0</v>
      </c>
      <c r="Z120" s="456">
        <f t="shared" si="39"/>
        <v>0</v>
      </c>
      <c r="AA120" s="456">
        <f t="shared" si="33"/>
        <v>0</v>
      </c>
    </row>
    <row r="121" spans="1:27" ht="16.5" customHeight="1" x14ac:dyDescent="0.2">
      <c r="N121" s="464"/>
    </row>
    <row r="122" spans="1:27" ht="16.5" customHeight="1" x14ac:dyDescent="0.2"/>
    <row r="123" spans="1:27" ht="16.5" customHeight="1" x14ac:dyDescent="0.2"/>
    <row r="124" spans="1:27" ht="16.5" customHeight="1" x14ac:dyDescent="0.2"/>
    <row r="125" spans="1:27" ht="16.5" customHeight="1" x14ac:dyDescent="0.2"/>
    <row r="126" spans="1:27" ht="16.5" customHeight="1" x14ac:dyDescent="0.2"/>
    <row r="127" spans="1:27" ht="16.5" customHeight="1" x14ac:dyDescent="0.2"/>
    <row r="128" spans="1:27" ht="16.5" customHeight="1" x14ac:dyDescent="0.2"/>
    <row r="129" ht="16.5" customHeight="1" x14ac:dyDescent="0.2"/>
    <row r="130" ht="16.5" customHeight="1" x14ac:dyDescent="0.2"/>
    <row r="131" ht="16.5" customHeight="1" x14ac:dyDescent="0.2"/>
    <row r="132" ht="16.5" customHeight="1" x14ac:dyDescent="0.2"/>
    <row r="133" ht="16.5" customHeight="1" x14ac:dyDescent="0.2"/>
  </sheetData>
  <sheetProtection password="CF27" sheet="1" formatRows="0" selectLockedCells="1" sort="0" autoFilter="0"/>
  <autoFilter ref="B17:V120"/>
  <mergeCells count="32">
    <mergeCell ref="Z8:AA8"/>
    <mergeCell ref="W2:X2"/>
    <mergeCell ref="W3:X3"/>
    <mergeCell ref="W4:X4"/>
    <mergeCell ref="W11:X11"/>
    <mergeCell ref="W6:X6"/>
    <mergeCell ref="W7:X7"/>
    <mergeCell ref="W8:X8"/>
    <mergeCell ref="W5:X5"/>
    <mergeCell ref="W9:X9"/>
    <mergeCell ref="A2:M4"/>
    <mergeCell ref="A1:M1"/>
    <mergeCell ref="D11:F11"/>
    <mergeCell ref="C6:J6"/>
    <mergeCell ref="C9:E9"/>
    <mergeCell ref="C7:D7"/>
    <mergeCell ref="H14:H15"/>
    <mergeCell ref="I14:J14"/>
    <mergeCell ref="A12:C12"/>
    <mergeCell ref="J12:M12"/>
    <mergeCell ref="W16:AA16"/>
    <mergeCell ref="K14:K15"/>
    <mergeCell ref="N14:V14"/>
    <mergeCell ref="A16:A17"/>
    <mergeCell ref="B16:D16"/>
    <mergeCell ref="A14:A15"/>
    <mergeCell ref="B14:B15"/>
    <mergeCell ref="E14:E15"/>
    <mergeCell ref="F14:F15"/>
    <mergeCell ref="W12:X12"/>
    <mergeCell ref="W13:X13"/>
    <mergeCell ref="W14:X14"/>
  </mergeCells>
  <conditionalFormatting sqref="M11 J11 G11">
    <cfRule type="cellIs" dxfId="303" priority="55" operator="equal">
      <formula>0</formula>
    </cfRule>
  </conditionalFormatting>
  <conditionalFormatting sqref="M16:M17">
    <cfRule type="expression" dxfId="302" priority="54">
      <formula>$M$16&lt;0</formula>
    </cfRule>
  </conditionalFormatting>
  <conditionalFormatting sqref="J12:M12 A12">
    <cfRule type="cellIs" dxfId="301" priority="53" operator="equal">
      <formula>""</formula>
    </cfRule>
  </conditionalFormatting>
  <conditionalFormatting sqref="M11">
    <cfRule type="expression" dxfId="300" priority="52">
      <formula>LEN($C$4)&lt;$M$1</formula>
    </cfRule>
  </conditionalFormatting>
  <conditionalFormatting sqref="M11">
    <cfRule type="containsText" dxfId="299" priority="51" operator="containsText" text="kos">
      <formula>NOT(ISERROR(SEARCH("kos",M11)))</formula>
    </cfRule>
  </conditionalFormatting>
  <conditionalFormatting sqref="J18:J120 L18:L120">
    <cfRule type="expression" dxfId="298" priority="49">
      <formula>AND($G18&lt;&gt;"",OR(AND($I18&lt;&gt;"",$H18&lt;&gt;"ja"),$H18="ja"))</formula>
    </cfRule>
  </conditionalFormatting>
  <conditionalFormatting sqref="B18:B120">
    <cfRule type="expression" dxfId="297" priority="47">
      <formula>AND(B18="",OR($L18&gt;0,$M18&gt;0,$C18&lt;&gt;"",$D18&lt;&gt;"",$E18&lt;&gt;"",$F18&lt;&gt;"",$G18&lt;&gt;"",AND($I18&lt;&gt;"",$H18="")))</formula>
    </cfRule>
  </conditionalFormatting>
  <conditionalFormatting sqref="H18:H120">
    <cfRule type="expression" dxfId="296" priority="46">
      <formula>AND($G18&lt;&gt;"",$H18="",$I18="")</formula>
    </cfRule>
  </conditionalFormatting>
  <conditionalFormatting sqref="M11">
    <cfRule type="expression" dxfId="295" priority="45">
      <formula>LEN($M$6)&lt;$O$5</formula>
    </cfRule>
  </conditionalFormatting>
  <conditionalFormatting sqref="C14">
    <cfRule type="expression" dxfId="294" priority="30">
      <formula>$W$17&gt;0</formula>
    </cfRule>
  </conditionalFormatting>
  <conditionalFormatting sqref="D15">
    <cfRule type="expression" dxfId="293" priority="29">
      <formula>$X$17&gt;0</formula>
    </cfRule>
  </conditionalFormatting>
  <conditionalFormatting sqref="E18:E120">
    <cfRule type="expression" dxfId="292" priority="37">
      <formula>AND($E18="",OR($L18&gt;0,$M18&gt;0,$B18&lt;&gt;"",$C18&lt;&gt;"",$D18&lt;&gt;"",$F18&lt;&gt;"",$G18&lt;&gt;"",AND($I18&lt;&gt;"",$H18="")))</formula>
    </cfRule>
  </conditionalFormatting>
  <conditionalFormatting sqref="F18:F120">
    <cfRule type="expression" dxfId="291" priority="27">
      <formula>AND($F18="",OR($L18&gt;0,$M18&gt;0,$B18&lt;&gt;"",$C18&lt;&gt;"",$D18&lt;&gt;"",$E18&lt;&gt;"",$G18&lt;&gt;"",AND($I18&lt;&gt;"",$H18="")))</formula>
    </cfRule>
  </conditionalFormatting>
  <conditionalFormatting sqref="N18:N120">
    <cfRule type="expression" dxfId="290" priority="22">
      <formula>AND(N18&lt;&gt;"",Q18="")</formula>
    </cfRule>
  </conditionalFormatting>
  <conditionalFormatting sqref="E14:F14">
    <cfRule type="expression" dxfId="289" priority="21">
      <formula>OR($Y$17&gt;0,$AA$17&gt;0)</formula>
    </cfRule>
    <cfRule type="expression" dxfId="288" priority="28">
      <formula>AND(SUM($E18:$E120)&gt;0,OR(SUBTOTAL(9,$E18:$E120)&gt;SUBTOTAL(9,$F18:$F120),SUBTOTAL(3,$E18:$E120)&lt;&gt;SUBTOTAL(3,$F18:$F120)),SUM($F18:$F120)&gt;=0)</formula>
    </cfRule>
  </conditionalFormatting>
  <conditionalFormatting sqref="U18:U120 O18:O120 Q18:S120">
    <cfRule type="cellIs" dxfId="287" priority="19" operator="notEqual">
      <formula>""</formula>
    </cfRule>
  </conditionalFormatting>
  <conditionalFormatting sqref="C6:C7 D8 M6:M8 G11 J11 M11 J9 M9">
    <cfRule type="containsText" dxfId="286" priority="16" operator="containsText" text="fehlt">
      <formula>NOT(ISERROR(SEARCH("fehlt",C6)))</formula>
    </cfRule>
  </conditionalFormatting>
  <conditionalFormatting sqref="M7">
    <cfRule type="containsText" dxfId="285" priority="14" operator="containsText" text="fehlt">
      <formula>NOT(ISERROR(SEARCH("fehlt",M7)))</formula>
    </cfRule>
  </conditionalFormatting>
  <conditionalFormatting sqref="C18:D120 H18:H120">
    <cfRule type="expression" dxfId="284" priority="36">
      <formula>AND($B18="",$M18=0,C18&lt;&gt;"")</formula>
    </cfRule>
  </conditionalFormatting>
  <conditionalFormatting sqref="G14:G15">
    <cfRule type="expression" dxfId="283" priority="9">
      <formula>$Y$17&gt;0</formula>
    </cfRule>
  </conditionalFormatting>
  <conditionalFormatting sqref="I15">
    <cfRule type="expression" dxfId="282" priority="8">
      <formula>$Z$17&gt;0</formula>
    </cfRule>
  </conditionalFormatting>
  <conditionalFormatting sqref="I14:J14">
    <cfRule type="expression" dxfId="281" priority="7">
      <formula>OR($Z$17&gt;0,$AA$17&gt;0)</formula>
    </cfRule>
  </conditionalFormatting>
  <conditionalFormatting sqref="K18:K120">
    <cfRule type="cellIs" dxfId="280" priority="5" operator="equal">
      <formula>""</formula>
    </cfRule>
  </conditionalFormatting>
  <conditionalFormatting sqref="H14:H15">
    <cfRule type="expression" dxfId="279" priority="4">
      <formula>$Y$17&gt;0</formula>
    </cfRule>
  </conditionalFormatting>
  <conditionalFormatting sqref="C18:C120">
    <cfRule type="expression" dxfId="278" priority="572">
      <formula>AND(C18="",OR($L18&gt;0,$M18&gt;0,$B18&lt;&gt;"",$D18&lt;&gt;"",$E18&lt;&gt;"",$F18&lt;&gt;"",$G18&lt;&gt;"",AND($I18&lt;&gt;"",$H18="")))</formula>
    </cfRule>
    <cfRule type="expression" dxfId="277" priority="573">
      <formula>AND($C18&lt;&gt;"",LEN($C18)&lt;$W$2)</formula>
    </cfRule>
  </conditionalFormatting>
  <conditionalFormatting sqref="D18:D120">
    <cfRule type="expression" dxfId="276" priority="574">
      <formula>AND(D18="",OR($L18&gt;0,$M18&gt;0,$B18&lt;&gt;"",$C18&lt;&gt;"",$E18&lt;&gt;"",$F18&lt;&gt;"",$G18&lt;&gt;"",AND($I18&lt;&gt;"",$H18="")))</formula>
    </cfRule>
    <cfRule type="expression" dxfId="275" priority="575">
      <formula>AND($D18&lt;&gt;"",LEN($D18)&lt;$W$2)</formula>
    </cfRule>
  </conditionalFormatting>
  <conditionalFormatting sqref="I18:I120">
    <cfRule type="expression" dxfId="274" priority="583">
      <formula>AND($I18&lt;&gt;"",OR($E18="",$F18=""))</formula>
    </cfRule>
    <cfRule type="expression" dxfId="273" priority="584">
      <formula>AND(OR(AND($M18&gt;0,$H18*1=0),AND($G18&lt;&gt;"",$H18*1=0)),I18="")</formula>
    </cfRule>
    <cfRule type="expression" dxfId="272" priority="585">
      <formula>AND($J18&gt;0,OR($I18&gt;$W$4,AND($H18="ja",$I18&lt;&gt;"")))</formula>
    </cfRule>
  </conditionalFormatting>
  <conditionalFormatting sqref="P18:P120">
    <cfRule type="expression" dxfId="271" priority="586">
      <formula>OR(AND(P18&lt;&gt;"",M18=0),P18&gt;$W$4)</formula>
    </cfRule>
  </conditionalFormatting>
  <conditionalFormatting sqref="M15">
    <cfRule type="expression" dxfId="270" priority="590">
      <formula>SUBTOTAL(4,$M$18:$M$120)&gt;$W$6</formula>
    </cfRule>
  </conditionalFormatting>
  <conditionalFormatting sqref="V18:V120">
    <cfRule type="expression" dxfId="269" priority="2">
      <formula>AND(ROUND($S18,2)&lt;&gt;0,$V18="")</formula>
    </cfRule>
  </conditionalFormatting>
  <conditionalFormatting sqref="J11">
    <cfRule type="expression" dxfId="268" priority="701">
      <formula>$G$11=""</formula>
    </cfRule>
  </conditionalFormatting>
  <conditionalFormatting sqref="L14">
    <cfRule type="expression" dxfId="267" priority="756">
      <formula>AND(K$18*1&gt;0,$W$8=0%)</formula>
    </cfRule>
  </conditionalFormatting>
  <conditionalFormatting sqref="E18:F120">
    <cfRule type="expression" dxfId="266" priority="757">
      <formula>OR(AND(E18&lt;&gt;"",OR(E18&lt;$G$11,E18&gt;$J$11)),AND($E18&lt;&gt;"",$F18=""),AND($F18&lt;&gt;"",$E18=""),AND($E18&lt;&gt;"",$F18&lt;$E18))</formula>
    </cfRule>
    <cfRule type="expression" dxfId="265" priority="758">
      <formula>OR(AND($E18&lt;&gt;"",$F18&lt;&gt;"",OR(YEAR($F18)&lt;&gt;YEAR($E18),$E18&gt;$F18)),OR($I18&gt;IF($H18*1&gt;0,24,$W$7)*($F18-$E18+1),AND(ROUNDDOWN(($F18-$E18)/7,0)&gt;1,$I18&gt;ROUNDDOWN(($F18-$E18)/7,0)*$W$4/4*1.1)))</formula>
    </cfRule>
  </conditionalFormatting>
  <conditionalFormatting sqref="G18:G120">
    <cfRule type="expression" dxfId="264" priority="759">
      <formula>AND($G18&gt;0,OR($G18&gt;IF($H18="ja",24,$W$7)*($F18-$E18+1),AND(ROUNDDOWN(($F18-$E18)/7,0)&gt;1,$G18&gt;ROUNDDOWN(($F18-$E18)/7,0)*$W$4/4*1.1)))</formula>
    </cfRule>
    <cfRule type="expression" dxfId="263" priority="760">
      <formula>AND(OR($L18&gt;0,$M18&gt;0,AND($E18&lt;&gt;"",$F18&lt;&gt;""),AND($I18&lt;&gt;"",$H18="")),$G18="")</formula>
    </cfRule>
    <cfRule type="expression" dxfId="262" priority="761">
      <formula>OR(AND($H18&lt;&gt;"nein",$G18&gt;$W$11),AND($G18&lt;&gt;"",OR($E18="",$F18="")))</formula>
    </cfRule>
  </conditionalFormatting>
  <conditionalFormatting sqref="M18:M120">
    <cfRule type="expression" dxfId="261" priority="762">
      <formula>AND(M18&gt;0,OR(B18="",C18="",D18="",E18="",F18="",LEN($C18)&lt;$W$2,LEN($D18)&lt;$W$2))</formula>
    </cfRule>
    <cfRule type="expression" dxfId="260" priority="763">
      <formula>OR(AND(M18&gt;$W$6,$K18*1=0),AND(M18&gt;$W$6*(1+$W$8),$K18*1&gt;0),AND(M18&gt;0,YEAR($E18)&lt;&gt;YEAR($F18)))</formula>
    </cfRule>
    <cfRule type="expression" dxfId="259" priority="764">
      <formula>AND(M18&gt;0,OR(AND($E18&lt;&gt;"",$E18&lt;$G$11),$E18&gt;$J$11,AND($F18&lt;&gt;"",$F18&lt;$G$11),$F18&gt;$J$11,AND($H18="ja",$G18&gt;$W$11)))</formula>
    </cfRule>
  </conditionalFormatting>
  <conditionalFormatting sqref="S18:S120 U18:U120">
    <cfRule type="expression" dxfId="258" priority="1">
      <formula>AND($V18="",$M18&gt;0,OR($N18&lt;&gt;"",$P18&lt;&gt;"",$M18&lt;&gt;$U18))</formula>
    </cfRule>
  </conditionalFormatting>
  <dataValidations count="14">
    <dataValidation type="decimal" operator="greaterThanOrEqual" allowBlank="1" showInputMessage="1" showErrorMessage="1" errorTitle="Fehler bei Betragseingabe!" error="Betragseingabe falsch oder außerhalb des zulässigen Wertebereichs!" promptTitle="Hinweis Betragseingabe:" prompt="Es kann kein Betrag größer als der nachgewiesene Stundensatz abgezogen werden!" sqref="P18:P120">
      <formula1>J18*-1</formula1>
    </dataValidation>
    <dataValidation type="textLength" operator="greaterThanOrEqual" allowBlank="1" showInputMessage="1" showErrorMessage="1" errorTitle="Fehlerhafte Eingabe!" error="Eingabe unzureichend oder außerhalb des zulässigen Bereichs!" promptTitle="Hinweis zur Eingabe:" prompt="Geben Sie mindestens 3 Zeichen (z.B. K 1.1) ein!" sqref="B18:B120">
      <formula1>3</formula1>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7 und 31.12.2022 ein!" sqref="E18:E120">
      <formula1>$W$13</formula1>
      <formula2>$W$14</formula2>
    </dataValidation>
    <dataValidation allowBlank="1" errorTitle="Fehler bei Datumseingabe!" error="Datumseingabe falsch oder außerhalb des zulässigen Wertebereichs!" promptTitle="Hinweis Datumseingabe:" sqref="G11"/>
    <dataValidation allowBlank="1" errorTitle="Fehler bei Datumseingabe!" error="Datumseingabe falsch oder außerhalb des zulässigen Wertebereichs!" promptTitle="Hinweis Datumseingabe:" prompt="Geben Sie ein gültiges Datum nach dem Beginn des Förderungszeitraumes und bis max. 31.12.2020 ein!" sqref="J11"/>
    <dataValidation operator="greaterThan" allowBlank="1" showInputMessage="1" showErrorMessage="1" errorTitle="Fehlerhafte Eingabe!" error="Eingabe unzureichend oder außerhalb des zulässigen Bereichs!" promptTitle="Hinweis zur Eingabe:" prompt="Geben Sie mindestens 5 Ziffern ein!" sqref="M11"/>
    <dataValidation operator="greaterThan" allowBlank="1" showErrorMessage="1" errorTitle="Fehlerhafte Eingabe!" error="Eingabe unzureichend oder außerhalb des zulässigen Bereichs!" promptTitle="Hinweis zur Eingabe:" prompt="Geben Sie mindestens 5 Ziffern ein!" sqref="M6"/>
    <dataValidation type="list" allowBlank="1" showInputMessage="1" showErrorMessage="1" errorTitle="Fehlerhafte Eingabe!" error="Nur Einträge aus der Liste zulässig!" promptTitle="Hinweis zur Eingabe:" prompt="Bitte wählen Sie aus der Liste aus!" sqref="T18:T120">
      <formula1>"'01-01,02-01,03-01,03-02,03-03,03-04,03-05,03-06,04-01,04-02,05-01,05-02,05-03,05-04,06-01,06-02,06-03,06-04,07-01,07-02,07-03,08-01,08-02,08-03,08-04,09-01,09-02,10-01,10-02,10-03,10-04,10-05,11-01,12-01,12-02,12-03,12-04,13-01,14-01,15-01,16-01,17-01,"</formula1>
    </dataValidation>
    <dataValidation allowBlank="1" showInputMessage="1" showErrorMessage="1" errorTitle="Fehlerhafte Eingabe!" error="Nur Einträge aus der Liste zulässig!" promptTitle="Hinweis zur Eingabe:" prompt="Bitte wählen Sie aus der Liste aus!" sqref="K18:K120"/>
    <dataValidation type="list" allowBlank="1" showInputMessage="1" showErrorMessage="1" errorTitle="Fehlerhafte Eingabe!" error="Nur Einträge aus der Liste zulässig!" promptTitle="Hinweis zur Eingabe:" prompt="Bitte wählen Sie aus der Liste aus!" sqref="H18:H120">
      <formula1>"Ja,Nein"</formula1>
    </dataValidation>
    <dataValidation type="decimal" allowBlank="1" showInputMessage="1" showErrorMessage="1" errorTitle="Fehler bei Betragseingabe!" error="Betragseingabe falsch oder außerhalb des zulässigen Wertebereichs!" promptTitle="Hinweis Betragseingabe:" prompt="Es muss ein Betrag größer &quot;0,00&quot; und kleiner &quot;250,00&quot; eingegeben werden!" sqref="I18:I120">
      <formula1>0.01</formula1>
      <formula2>$W$3/10</formula2>
    </dataValidation>
    <dataValidation type="decimal" showInputMessage="1" showErrorMessage="1" errorTitle="Fehler bei Betragseingabe!" error="Betragseingabe falsch oder außerhalb des zulässigen Wertebereichs!" promptTitle="Hinweis Betragseingabe:" prompt="Es können nicht mehr Stunden als nachgewiesen abgezogen werden, zusätzlich darf der Wert &quot;2.500,00&quot; nicht überschreiten!" sqref="N18:N120">
      <formula1>G18*-1</formula1>
      <formula2>$W$3-G18</formula2>
    </dataValidation>
    <dataValidation type="decimal" allowBlank="1" showInputMessage="1" showErrorMessage="1" errorTitle="Fehler bei Betragseingabe!" error="Betragseingabe falsch oder außerhalb des zulässigen Wertebereichs!" promptTitle="Hinweis Betragseingabe:" prompt="Es muss ein Betrag größer &quot;0,00&quot; und kleiner &quot;2.500,00&quot; eingegeben werden!" sqref="G18:G120">
      <formula1>0.01</formula1>
      <formula2>$W$3</formula2>
    </dataValidation>
    <dataValidation type="date" allowBlank="1" showInputMessage="1" showErrorMessage="1" errorTitle="Fehler bei Datumseingabe!" error="Datumseingabe falsch oder außerhalb des zulässigen Wertebereichs!" promptTitle="Hinweis Datumseingabe:" prompt="Geben Sie ein gültiges Datum nach dem Beginn der Tätigkeit und vor dem 31.12.2022 ein!" sqref="F18:F120">
      <formula1>MAX($W$13,$E18)</formula1>
      <formula2>$W$14</formula2>
    </dataValidation>
  </dataValidations>
  <pageMargins left="0.196850393700787" right="0.196850393700787" top="0.196850393700787" bottom="1.1023622047244099" header="0.31496062992126" footer="0.15748031496063"/>
  <pageSetup paperSize="9" scale="66" fitToHeight="20" orientation="landscape" r:id="rId1"/>
  <headerFooter>
    <oddFooter xml:space="preserve">&amp;L&amp;"Tahoma,Standard".................................................................
  rechtsgültige Fertigung FörderungswerberIn
  (Datum, Stempel, Unterschrift)&amp;R&amp;"Tahoma,Standard"Seite &amp;P von &amp;N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2516" r:id="rId4" name="Check Box 4">
              <controlPr defaultSize="0" autoLine="0" autoPict="0">
                <anchor moveWithCells="1">
                  <from>
                    <xdr:col>17</xdr:col>
                    <xdr:colOff>114300</xdr:colOff>
                    <xdr:row>15</xdr:row>
                    <xdr:rowOff>95250</xdr:rowOff>
                  </from>
                  <to>
                    <xdr:col>27</xdr:col>
                    <xdr:colOff>619125</xdr:colOff>
                    <xdr:row>16</xdr:row>
                    <xdr:rowOff>9525</xdr:rowOff>
                  </to>
                </anchor>
              </controlPr>
            </control>
          </mc:Choice>
        </mc:AlternateContent>
        <mc:AlternateContent xmlns:mc="http://schemas.openxmlformats.org/markup-compatibility/2006">
          <mc:Choice Requires="x14">
            <control shapeId="192762" r:id="rId5" name="Kontrollkästchen">
              <controlPr defaultSize="0" autoLine="0" autoPict="0">
                <anchor moveWithCells="1">
                  <from>
                    <xdr:col>10</xdr:col>
                    <xdr:colOff>104775</xdr:colOff>
                    <xdr:row>15</xdr:row>
                    <xdr:rowOff>85725</xdr:rowOff>
                  </from>
                  <to>
                    <xdr:col>10</xdr:col>
                    <xdr:colOff>466725</xdr:colOff>
                    <xdr:row>16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tabColor rgb="FF00B0F0"/>
    <pageSetUpPr fitToPage="1"/>
  </sheetPr>
  <dimension ref="A1:Y73"/>
  <sheetViews>
    <sheetView view="pageBreakPreview" zoomScaleNormal="100" zoomScaleSheetLayoutView="100" workbookViewId="0">
      <selection activeCell="M9" sqref="M9"/>
    </sheetView>
  </sheetViews>
  <sheetFormatPr baseColWidth="10" defaultColWidth="11.42578125" defaultRowHeight="14.25" outlineLevelCol="1" x14ac:dyDescent="0.2"/>
  <cols>
    <col min="1" max="1" width="7.140625" style="485" customWidth="1"/>
    <col min="2" max="2" width="19.28515625" style="485" customWidth="1"/>
    <col min="3" max="4" width="15" style="485" customWidth="1"/>
    <col min="5" max="5" width="4.7109375" style="485" customWidth="1"/>
    <col min="6" max="6" width="14.28515625" style="485" customWidth="1"/>
    <col min="7" max="7" width="4.7109375" style="485" customWidth="1"/>
    <col min="8" max="8" width="7.140625" style="485" customWidth="1"/>
    <col min="9" max="9" width="12.85546875" style="485" customWidth="1"/>
    <col min="10" max="10" width="15" style="485" customWidth="1"/>
    <col min="11" max="11" width="2.85546875" style="485" customWidth="1"/>
    <col min="12" max="12" width="37.140625" style="485" customWidth="1"/>
    <col min="13" max="13" width="16.7109375" style="485" customWidth="1"/>
    <col min="14" max="14" width="2.85546875" style="485" customWidth="1"/>
    <col min="15" max="18" width="14.28515625" style="485" hidden="1" customWidth="1" outlineLevel="1"/>
    <col min="19" max="19" width="15.7109375" style="485" hidden="1" customWidth="1" outlineLevel="1"/>
    <col min="20" max="20" width="14.28515625" style="485" hidden="1" customWidth="1" outlineLevel="1"/>
    <col min="21" max="24" width="11.42578125" style="485" hidden="1" customWidth="1" outlineLevel="1"/>
    <col min="25" max="25" width="11.42578125" style="485" collapsed="1"/>
    <col min="26" max="16384" width="11.42578125" style="485"/>
  </cols>
  <sheetData>
    <row r="1" spans="1:22" x14ac:dyDescent="0.2">
      <c r="A1" s="1129"/>
      <c r="B1" s="1129"/>
      <c r="C1" s="1129"/>
      <c r="D1" s="1129"/>
      <c r="E1" s="1129"/>
      <c r="F1" s="1129"/>
      <c r="G1" s="1129"/>
      <c r="H1" s="1129"/>
      <c r="I1" s="1129"/>
      <c r="J1" s="1129"/>
      <c r="K1" s="1129"/>
      <c r="L1" s="1129"/>
      <c r="M1" s="1129"/>
      <c r="N1" s="1129"/>
      <c r="U1" s="486">
        <f>'Allgemeine Daten'!E11</f>
        <v>42736</v>
      </c>
      <c r="V1" s="487" t="s">
        <v>64</v>
      </c>
    </row>
    <row r="2" spans="1:22" ht="15" customHeight="1" x14ac:dyDescent="0.2">
      <c r="A2" s="1130" t="s">
        <v>28</v>
      </c>
      <c r="B2" s="1130"/>
      <c r="C2" s="1130"/>
      <c r="D2" s="1130"/>
      <c r="E2" s="1130"/>
      <c r="F2" s="1130"/>
      <c r="G2" s="1130"/>
      <c r="H2" s="1130"/>
      <c r="I2" s="1130"/>
      <c r="J2" s="1130"/>
      <c r="K2" s="1130"/>
      <c r="L2" s="1130"/>
      <c r="M2" s="1130"/>
      <c r="N2" s="1130"/>
      <c r="U2" s="486">
        <f>'Allgemeine Daten'!G11</f>
        <v>45291</v>
      </c>
      <c r="V2" s="487" t="s">
        <v>154</v>
      </c>
    </row>
    <row r="3" spans="1:22" ht="15" customHeight="1" x14ac:dyDescent="0.2">
      <c r="A3" s="1130"/>
      <c r="B3" s="1130"/>
      <c r="C3" s="1130"/>
      <c r="D3" s="1130"/>
      <c r="E3" s="1130"/>
      <c r="F3" s="1130"/>
      <c r="G3" s="1130"/>
      <c r="H3" s="1130"/>
      <c r="I3" s="1130"/>
      <c r="J3" s="1130"/>
      <c r="K3" s="1130"/>
      <c r="L3" s="1130"/>
      <c r="M3" s="1130"/>
      <c r="N3" s="1130"/>
      <c r="U3" s="783">
        <v>3</v>
      </c>
      <c r="V3" s="487" t="s">
        <v>59</v>
      </c>
    </row>
    <row r="4" spans="1:22" ht="15.75" customHeight="1" thickBot="1" x14ac:dyDescent="0.25">
      <c r="A4" s="1130"/>
      <c r="B4" s="1130"/>
      <c r="C4" s="1130"/>
      <c r="D4" s="1130"/>
      <c r="E4" s="1130"/>
      <c r="F4" s="1130"/>
      <c r="G4" s="1130"/>
      <c r="H4" s="1130"/>
      <c r="I4" s="1130"/>
      <c r="J4" s="1130"/>
      <c r="K4" s="1130"/>
      <c r="L4" s="1130"/>
      <c r="M4" s="1130"/>
      <c r="N4" s="1130"/>
      <c r="U4" s="783">
        <v>360</v>
      </c>
      <c r="V4" s="487" t="s">
        <v>77</v>
      </c>
    </row>
    <row r="5" spans="1:22" ht="4.5" customHeight="1" x14ac:dyDescent="0.2">
      <c r="A5" s="489"/>
      <c r="B5" s="490"/>
      <c r="C5" s="490"/>
      <c r="D5" s="490"/>
      <c r="E5" s="490"/>
      <c r="F5" s="490"/>
      <c r="G5" s="490"/>
      <c r="H5" s="490"/>
      <c r="I5" s="490"/>
      <c r="J5" s="490"/>
      <c r="K5" s="490"/>
      <c r="L5" s="490"/>
      <c r="M5" s="490"/>
      <c r="N5" s="491"/>
    </row>
    <row r="6" spans="1:22" ht="15" x14ac:dyDescent="0.2">
      <c r="A6" s="492" t="s">
        <v>60</v>
      </c>
      <c r="B6" s="493"/>
      <c r="C6" s="1131" t="str">
        <f>IF('Allgemeine Daten'!E6="","Eingabe fehlt!",'Allgemeine Daten'!E6)</f>
        <v>Eingabe fehlt!</v>
      </c>
      <c r="D6" s="1131"/>
      <c r="E6" s="1131"/>
      <c r="F6" s="1131"/>
      <c r="G6" s="1131"/>
      <c r="H6" s="1131"/>
      <c r="I6" s="1131"/>
      <c r="J6" s="1131"/>
      <c r="K6" s="494"/>
      <c r="L6" s="495" t="s">
        <v>0</v>
      </c>
      <c r="M6" s="496" t="str">
        <f>IF('Allgemeine Daten'!U6="","Eingabe fehlt!",'Allgemeine Daten'!U6)</f>
        <v>Eingabe fehlt!</v>
      </c>
      <c r="N6" s="497"/>
      <c r="U6" s="1045">
        <v>40</v>
      </c>
      <c r="V6" s="487" t="s">
        <v>155</v>
      </c>
    </row>
    <row r="7" spans="1:22" ht="15" x14ac:dyDescent="0.2">
      <c r="A7" s="492" t="s">
        <v>67</v>
      </c>
      <c r="B7" s="499"/>
      <c r="C7" s="1131" t="str">
        <f>IF('Allgemeine Daten'!E7="","Eingabe fehlt!",'Allgemeine Daten'!E7)</f>
        <v>Eingabe fehlt!</v>
      </c>
      <c r="D7" s="1131"/>
      <c r="E7" s="1131"/>
      <c r="F7" s="1131"/>
      <c r="G7" s="1131"/>
      <c r="H7" s="1131"/>
      <c r="I7" s="1131"/>
      <c r="J7" s="1131"/>
      <c r="K7" s="494"/>
      <c r="L7" s="495" t="s">
        <v>96</v>
      </c>
      <c r="M7" s="500" t="str">
        <f>'Allgemeine Daten'!U7</f>
        <v>005/06.2019</v>
      </c>
      <c r="N7" s="497"/>
      <c r="R7" s="501"/>
      <c r="S7" s="501"/>
      <c r="U7" s="1046">
        <f>'Personalkosten (Übersicht)'!W4/2</f>
        <v>100</v>
      </c>
      <c r="V7" s="487" t="s">
        <v>301</v>
      </c>
    </row>
    <row r="8" spans="1:22" ht="15" x14ac:dyDescent="0.2">
      <c r="A8" s="68" t="s">
        <v>98</v>
      </c>
      <c r="B8" s="72"/>
      <c r="C8" s="1131" t="str">
        <f>'Allgemeine Daten'!O9</f>
        <v>09_FO_53_Belegverzeichnis_EFRE_2014-2020_F&amp;E_Projekte</v>
      </c>
      <c r="D8" s="1131"/>
      <c r="E8" s="1131"/>
      <c r="F8" s="1131"/>
      <c r="G8" s="1131"/>
      <c r="H8" s="1131"/>
      <c r="I8" s="1131"/>
      <c r="J8" s="1131"/>
      <c r="K8" s="494"/>
      <c r="L8" s="483" t="s">
        <v>97</v>
      </c>
      <c r="M8" s="503" t="str">
        <f>'Allgemeine Daten'!U8</f>
        <v>3</v>
      </c>
      <c r="N8" s="497"/>
      <c r="R8" s="501"/>
      <c r="S8" s="501"/>
      <c r="U8" s="502"/>
      <c r="V8" s="487"/>
    </row>
    <row r="9" spans="1:22" ht="15" x14ac:dyDescent="0.2">
      <c r="A9" s="492" t="s">
        <v>156</v>
      </c>
      <c r="B9" s="499"/>
      <c r="C9" s="499"/>
      <c r="D9" s="504" t="str">
        <f>IF('Allgemeine Daten'!E12="","Eingabe fehlt!",'Allgemeine Daten'!E12+365*U25)</f>
        <v>Eingabe fehlt!</v>
      </c>
      <c r="E9" s="499" t="s">
        <v>5</v>
      </c>
      <c r="F9" s="505" t="str">
        <f>IF('Allgemeine Daten'!G12="","Eingabe fehlt!",'Allgemeine Daten'!G12)</f>
        <v>Eingabe fehlt!</v>
      </c>
      <c r="G9" s="506"/>
      <c r="H9" s="506"/>
      <c r="I9" s="506"/>
      <c r="J9" s="506"/>
      <c r="K9" s="494"/>
      <c r="L9" s="495" t="s">
        <v>157</v>
      </c>
      <c r="M9" s="507"/>
      <c r="N9" s="497"/>
      <c r="U9" s="1047">
        <f>200000</f>
        <v>200000</v>
      </c>
      <c r="V9" s="487" t="s">
        <v>81</v>
      </c>
    </row>
    <row r="10" spans="1:22" ht="15.75" thickBot="1" x14ac:dyDescent="0.25">
      <c r="A10" s="509" t="s">
        <v>68</v>
      </c>
      <c r="B10" s="510"/>
      <c r="C10" s="510"/>
      <c r="D10" s="510"/>
      <c r="E10" s="511" t="s">
        <v>118</v>
      </c>
      <c r="F10" s="512" t="str">
        <f>'Allgemeine Daten'!Q8</f>
        <v>01.05.2019</v>
      </c>
      <c r="G10" s="513"/>
      <c r="H10" s="513"/>
      <c r="I10" s="513"/>
      <c r="J10" s="513"/>
      <c r="K10" s="514"/>
      <c r="L10" s="515" t="s">
        <v>233</v>
      </c>
      <c r="M10" s="516"/>
      <c r="N10" s="517"/>
      <c r="U10" s="518">
        <v>1800</v>
      </c>
      <c r="V10" s="487" t="s">
        <v>158</v>
      </c>
    </row>
    <row r="11" spans="1:22" ht="15" customHeight="1" x14ac:dyDescent="0.2">
      <c r="A11" s="519"/>
      <c r="B11" s="519"/>
      <c r="C11" s="519"/>
      <c r="D11" s="519"/>
      <c r="E11" s="519"/>
      <c r="F11" s="519"/>
      <c r="G11" s="519"/>
      <c r="H11" s="519"/>
      <c r="I11" s="519"/>
      <c r="J11" s="519"/>
      <c r="K11" s="519"/>
      <c r="L11" s="519"/>
      <c r="M11" s="519"/>
      <c r="N11" s="519"/>
      <c r="U11" s="518">
        <v>1980</v>
      </c>
      <c r="V11" s="487" t="s">
        <v>159</v>
      </c>
    </row>
    <row r="12" spans="1:22" ht="22.5" customHeight="1" x14ac:dyDescent="0.3">
      <c r="A12" s="519"/>
      <c r="B12" s="1143" t="s">
        <v>160</v>
      </c>
      <c r="C12" s="1143"/>
      <c r="D12" s="1143"/>
      <c r="E12" s="1143"/>
      <c r="F12" s="1143"/>
      <c r="G12" s="1143"/>
      <c r="H12" s="1143"/>
      <c r="I12" s="1143"/>
      <c r="J12" s="1143"/>
      <c r="K12" s="1143"/>
      <c r="L12" s="1143"/>
      <c r="M12" s="1143"/>
      <c r="N12" s="519"/>
      <c r="U12" s="508">
        <v>4860</v>
      </c>
      <c r="V12" s="520" t="s">
        <v>161</v>
      </c>
    </row>
    <row r="13" spans="1:22" ht="15" customHeight="1" thickBot="1" x14ac:dyDescent="0.35">
      <c r="B13" s="521"/>
      <c r="C13" s="521"/>
      <c r="D13" s="521"/>
      <c r="E13" s="521"/>
      <c r="F13" s="521"/>
      <c r="G13" s="521"/>
      <c r="H13" s="521"/>
      <c r="I13" s="521"/>
      <c r="J13" s="521"/>
      <c r="K13" s="521"/>
      <c r="L13" s="521"/>
      <c r="M13" s="521"/>
      <c r="U13" s="508">
        <v>4980</v>
      </c>
      <c r="V13" s="520" t="s">
        <v>229</v>
      </c>
    </row>
    <row r="14" spans="1:22" ht="18.75" customHeight="1" x14ac:dyDescent="0.2">
      <c r="A14" s="489"/>
      <c r="B14" s="490"/>
      <c r="C14" s="490"/>
      <c r="D14" s="490"/>
      <c r="E14" s="490"/>
      <c r="F14" s="490"/>
      <c r="G14" s="490"/>
      <c r="H14" s="490"/>
      <c r="I14" s="490"/>
      <c r="J14" s="490"/>
      <c r="K14" s="490"/>
      <c r="L14" s="490"/>
      <c r="M14" s="490"/>
      <c r="N14" s="491"/>
      <c r="O14" s="1152" t="s">
        <v>108</v>
      </c>
      <c r="P14" s="1153"/>
      <c r="Q14" s="1153"/>
      <c r="R14" s="1153"/>
      <c r="S14" s="1153"/>
      <c r="T14" s="1154"/>
      <c r="U14" s="508">
        <v>5130</v>
      </c>
      <c r="V14" s="520" t="s">
        <v>230</v>
      </c>
    </row>
    <row r="15" spans="1:22" ht="15" x14ac:dyDescent="0.2">
      <c r="A15" s="522"/>
      <c r="B15" s="495" t="s">
        <v>66</v>
      </c>
      <c r="C15" s="1161"/>
      <c r="D15" s="1161"/>
      <c r="E15" s="1161"/>
      <c r="F15" s="1161"/>
      <c r="G15" s="1161"/>
      <c r="H15" s="1161"/>
      <c r="I15" s="1161"/>
      <c r="J15" s="1161"/>
      <c r="K15" s="494"/>
      <c r="L15" s="688" t="str">
        <f>IF(AND(ISERROR(SEARCH("keine *",C17)),C17&lt;&gt;""),"",IF(LEN(C15)&lt;U3,"&lt;== Eingabe von Vor- und Zuname erforderlich!!",""))</f>
        <v>&lt;== Eingabe von Vor- und Zuname erforderlich!!</v>
      </c>
      <c r="M15" s="524"/>
      <c r="N15" s="497"/>
      <c r="O15" s="1155"/>
      <c r="P15" s="1156"/>
      <c r="Q15" s="1156"/>
      <c r="R15" s="1156"/>
      <c r="S15" s="1156"/>
      <c r="T15" s="1157"/>
      <c r="U15" s="508">
        <v>5220</v>
      </c>
      <c r="V15" s="520" t="s">
        <v>231</v>
      </c>
    </row>
    <row r="16" spans="1:22" ht="7.5" customHeight="1" thickBot="1" x14ac:dyDescent="0.25">
      <c r="A16" s="522"/>
      <c r="B16" s="495"/>
      <c r="C16" s="525"/>
      <c r="D16" s="525"/>
      <c r="E16" s="525"/>
      <c r="F16" s="525"/>
      <c r="G16" s="525"/>
      <c r="H16" s="525"/>
      <c r="I16" s="525"/>
      <c r="J16" s="525"/>
      <c r="K16" s="494"/>
      <c r="L16" s="523"/>
      <c r="M16" s="524"/>
      <c r="N16" s="497"/>
      <c r="O16" s="1158"/>
      <c r="P16" s="1159"/>
      <c r="Q16" s="1159"/>
      <c r="R16" s="1159"/>
      <c r="S16" s="1159"/>
      <c r="T16" s="1160"/>
    </row>
    <row r="17" spans="1:23" ht="15" customHeight="1" x14ac:dyDescent="0.2">
      <c r="A17" s="522"/>
      <c r="B17" s="495" t="s">
        <v>164</v>
      </c>
      <c r="C17" s="1162"/>
      <c r="D17" s="1162"/>
      <c r="E17" s="1162"/>
      <c r="F17" s="1162"/>
      <c r="G17" s="1162"/>
      <c r="H17" s="1162"/>
      <c r="I17" s="1162"/>
      <c r="J17" s="1162"/>
      <c r="K17" s="526">
        <f>IF(ISNUMBER(SEARCH("keine *",C17)),0,1)</f>
        <v>1</v>
      </c>
      <c r="L17" s="495" t="s">
        <v>165</v>
      </c>
      <c r="M17" s="527"/>
      <c r="N17" s="497"/>
      <c r="O17" s="528"/>
      <c r="P17" s="529" t="s">
        <v>166</v>
      </c>
      <c r="Q17" s="530"/>
      <c r="R17" s="531"/>
      <c r="S17" s="532" t="s">
        <v>167</v>
      </c>
      <c r="T17" s="533"/>
      <c r="U17" s="534">
        <v>0.09</v>
      </c>
      <c r="V17" s="535" t="s">
        <v>162</v>
      </c>
    </row>
    <row r="18" spans="1:23" ht="15" customHeight="1" x14ac:dyDescent="0.2">
      <c r="A18" s="522"/>
      <c r="B18" s="536"/>
      <c r="C18" s="536"/>
      <c r="D18" s="537"/>
      <c r="E18" s="537"/>
      <c r="F18" s="537"/>
      <c r="G18" s="537"/>
      <c r="H18" s="537"/>
      <c r="I18" s="537"/>
      <c r="J18" s="537"/>
      <c r="K18" s="494"/>
      <c r="L18" s="495" t="s">
        <v>169</v>
      </c>
      <c r="M18" s="538">
        <f>+IF(M17&lt;&gt;"Nein",$U$11,$U$10)</f>
        <v>1980</v>
      </c>
      <c r="N18" s="497"/>
      <c r="O18" s="528"/>
      <c r="P18" s="539" t="s">
        <v>165</v>
      </c>
      <c r="Q18" s="540"/>
      <c r="R18" s="541"/>
      <c r="S18" s="539" t="s">
        <v>170</v>
      </c>
      <c r="T18" s="542"/>
      <c r="U18" s="534">
        <v>0.21</v>
      </c>
      <c r="V18" s="543" t="s">
        <v>163</v>
      </c>
    </row>
    <row r="19" spans="1:23" ht="7.5" customHeight="1" thickBot="1" x14ac:dyDescent="0.25">
      <c r="A19" s="522"/>
      <c r="B19" s="536"/>
      <c r="C19" s="525"/>
      <c r="D19" s="525"/>
      <c r="E19" s="525"/>
      <c r="F19" s="525"/>
      <c r="G19" s="525"/>
      <c r="H19" s="525"/>
      <c r="I19" s="525"/>
      <c r="J19" s="525"/>
      <c r="K19" s="494"/>
      <c r="L19" s="523"/>
      <c r="M19" s="524"/>
      <c r="N19" s="497"/>
      <c r="O19" s="544"/>
      <c r="P19" s="545"/>
      <c r="Q19" s="545"/>
      <c r="R19" s="545"/>
      <c r="S19" s="545"/>
      <c r="T19" s="546"/>
    </row>
    <row r="20" spans="1:23" ht="15.75" customHeight="1" x14ac:dyDescent="0.2">
      <c r="A20" s="522"/>
      <c r="B20" s="547" t="s">
        <v>58</v>
      </c>
      <c r="C20" s="548" t="str">
        <f>IF(C15="","==&gt; notwendige Eingabe/n fehlt/fehlen!!","")</f>
        <v>==&gt; notwendige Eingabe/n fehlt/fehlen!!</v>
      </c>
      <c r="D20" s="525"/>
      <c r="E20" s="525"/>
      <c r="F20" s="1163" t="str">
        <f>IF(C17&lt;&gt;"",IF(ISNUMBER(SEARCH("keine *",C17)),IF(LEN(C15)&lt;U3,"ACHTUNG: Für jede/n MitarbeiterIn ist ein eigenes Blatt zu führen!! ==&gt; Ggf. Kopie(n) erstellen!!",""),IF(J24&gt;0,"","ACHTUNG: Für diese/n MitarbeiterIn sind die Lohnnebenkosten mit IST-Werten zu ermitteln!!")),IF(LEN(C15)&lt;U3,"ACHTUNG: Für jede/n MitarbeiterIn ist ein eigenes Blatt zu führen!! ==&gt; Ggf. Kopie(n) erstellen!!",IF(C17="","ACHTUNG: Jede/r MitarbeiterIn muss einer Beschäftigungsgruppe zugeordnet werden!!","")))</f>
        <v>ACHTUNG: Für jede/n MitarbeiterIn ist ein eigenes Blatt zu führen!! ==&gt; Ggf. Kopie(n) erstellen!!</v>
      </c>
      <c r="G20" s="1163"/>
      <c r="H20" s="1163"/>
      <c r="I20" s="1163"/>
      <c r="J20" s="1163"/>
      <c r="K20" s="1163"/>
      <c r="L20" s="1163"/>
      <c r="M20" s="1163"/>
      <c r="N20" s="1164"/>
      <c r="O20" s="549" t="str">
        <f>IF(SUBTOTAL(9,O25:O36)=0,"0,00 ",SUBTOTAL(9,O25:O36))</f>
        <v xml:space="preserve">0,00 </v>
      </c>
      <c r="P20" s="550" t="str">
        <f>IF(SUBTOTAL(9,P25:P36)=0,"0,00 ",SUBTOTAL(9,P25:P36))</f>
        <v xml:space="preserve">0,00 </v>
      </c>
      <c r="Q20" s="551" t="str">
        <f>IF(SUBTOTAL(9,Q25:Q36)=0,"0,00 ",SUBTOTAL(9,Q25:Q36))</f>
        <v xml:space="preserve">0,00 </v>
      </c>
      <c r="R20" s="550" t="str">
        <f>IF(SUBTOTAL(9,R25:R36)=0,"0,00 ",SUBTOTAL(9,R25:R36))</f>
        <v xml:space="preserve">0,00 </v>
      </c>
      <c r="S20" s="1165" t="s">
        <v>82</v>
      </c>
      <c r="T20" s="1166"/>
      <c r="U20" s="502">
        <f>MAX(I25*K25,I26*K26,I27*K27,I28*K28,I29*K29,I30*K30,I31*K31)</f>
        <v>0</v>
      </c>
      <c r="V20" s="552" t="s">
        <v>168</v>
      </c>
    </row>
    <row r="21" spans="1:23" ht="7.5" customHeight="1" thickBot="1" x14ac:dyDescent="0.25">
      <c r="A21" s="522"/>
      <c r="B21" s="495"/>
      <c r="C21" s="525"/>
      <c r="D21" s="525"/>
      <c r="E21" s="525"/>
      <c r="F21" s="525"/>
      <c r="G21" s="525"/>
      <c r="H21" s="525"/>
      <c r="I21" s="525"/>
      <c r="J21" s="525"/>
      <c r="K21" s="494"/>
      <c r="L21" s="523"/>
      <c r="M21" s="524"/>
      <c r="N21" s="497"/>
      <c r="O21" s="1144" t="s">
        <v>172</v>
      </c>
      <c r="P21" s="1146" t="s">
        <v>173</v>
      </c>
      <c r="Q21" s="1148" t="s">
        <v>234</v>
      </c>
      <c r="R21" s="1146" t="s">
        <v>174</v>
      </c>
      <c r="S21" s="1150" t="s">
        <v>50</v>
      </c>
      <c r="T21" s="1151"/>
    </row>
    <row r="22" spans="1:23" x14ac:dyDescent="0.2">
      <c r="A22" s="553"/>
      <c r="B22" s="1132" t="s">
        <v>175</v>
      </c>
      <c r="C22" s="1133"/>
      <c r="D22" s="1133"/>
      <c r="E22" s="1133"/>
      <c r="F22" s="1133"/>
      <c r="G22" s="1133"/>
      <c r="H22" s="1134"/>
      <c r="I22" s="678">
        <f>+IFERROR(IF(M9&gt;D9,YEAR(M9),MAX(YEAR(D9),YEAR($U$1))),YEAR($U$1))</f>
        <v>2017</v>
      </c>
      <c r="J22" s="679">
        <f>IF(ISNUMBER(SEARCH("keine *",C17)),D24+J23,IFERROR(D24+J24,0))</f>
        <v>0</v>
      </c>
      <c r="K22" s="554"/>
      <c r="L22" s="1135" t="s">
        <v>176</v>
      </c>
      <c r="M22" s="1136"/>
      <c r="N22" s="555"/>
      <c r="O22" s="1145"/>
      <c r="P22" s="1147"/>
      <c r="Q22" s="1149"/>
      <c r="R22" s="1147"/>
      <c r="S22" s="1150"/>
      <c r="T22" s="1151"/>
      <c r="U22" s="556">
        <f>IFERROR(ROUND((F9-D9)/30,0),0)</f>
        <v>0</v>
      </c>
      <c r="V22" s="557" t="s">
        <v>141</v>
      </c>
    </row>
    <row r="23" spans="1:23" ht="31.5" customHeight="1" thickBot="1" x14ac:dyDescent="0.25">
      <c r="A23" s="553"/>
      <c r="B23" s="558"/>
      <c r="C23" s="559" t="s">
        <v>177</v>
      </c>
      <c r="D23" s="667" t="s">
        <v>178</v>
      </c>
      <c r="E23" s="560"/>
      <c r="F23" s="1139" t="str">
        <f>"Lohnnebenkosten "&amp;IF(OR(ISNUMBER(SEARCH("keine *",C17)),$C$17=""),"nach SEK","")&amp;"
("&amp;IF(OR($K$17=0,$C$17=""),$U$17*100&amp;",00% fix, "&amp;$U$18*100&amp;",00% bis Höchst-BGL","nach IST-Werten aus JLK")&amp;")"</f>
        <v>Lohnnebenkosten nach SEK
(9,00% fix, 21,00% bis Höchst-BGL)</v>
      </c>
      <c r="G23" s="1140"/>
      <c r="H23" s="1140"/>
      <c r="I23" s="1141"/>
      <c r="J23" s="680">
        <f>IF(OR($K$17=0,$C$17=""),IF(D24&gt;0,D24*$U$17+MIN(D24,$U$20/30*J33+2*$U$20*J33/$U$4)*$U$18,0),"aliquot")</f>
        <v>0</v>
      </c>
      <c r="K23" s="554"/>
      <c r="L23" s="1137"/>
      <c r="M23" s="1138"/>
      <c r="N23" s="555"/>
      <c r="O23" s="1145"/>
      <c r="P23" s="1147"/>
      <c r="Q23" s="1149"/>
      <c r="R23" s="1147"/>
      <c r="S23" s="1150"/>
      <c r="T23" s="1151"/>
      <c r="U23" s="488">
        <v>250</v>
      </c>
      <c r="V23" s="520" t="s">
        <v>171</v>
      </c>
    </row>
    <row r="24" spans="1:23" ht="15" thickBot="1" x14ac:dyDescent="0.25">
      <c r="A24" s="553"/>
      <c r="B24" s="561" t="s">
        <v>179</v>
      </c>
      <c r="C24" s="671">
        <f>SUM(C25:C39)</f>
        <v>0</v>
      </c>
      <c r="D24" s="670">
        <f>IF(C41&lt;&gt;"",SUM(D25:D39)-D41,0)</f>
        <v>0</v>
      </c>
      <c r="E24" s="562"/>
      <c r="F24" s="1142" t="str">
        <f>IF(ISNUMBER(SEARCH("keine *",C17)),"(immer pro Monat)",IF(C17="","Zuordnung fehlt!!","Gesamt"))</f>
        <v>Zuordnung fehlt!!</v>
      </c>
      <c r="G24" s="1142"/>
      <c r="H24" s="563" t="str">
        <f>IF(ISNUMBER(SEARCH("keine *",C17)),"Jahr","")</f>
        <v/>
      </c>
      <c r="I24" s="668" t="str">
        <f>IF(ISNUMBER(SEARCH("keine *",C17)),"Betrag",IF(C17&lt;&gt;"",SUM(I26:I32),""))</f>
        <v/>
      </c>
      <c r="J24" s="669" t="str">
        <f>IF(ISNUMBER(SEARCH("keine *",C17)),"",IF(C17&lt;&gt;"",SUM(J26:J32),""))</f>
        <v/>
      </c>
      <c r="K24" s="554"/>
      <c r="L24" s="564"/>
      <c r="M24" s="565" t="s">
        <v>61</v>
      </c>
      <c r="N24" s="555"/>
      <c r="O24" s="566" t="s">
        <v>89</v>
      </c>
      <c r="P24" s="567" t="str">
        <f>IF(K17&gt;0,"(gemäß JLK)","(errechnet)")</f>
        <v>(gemäß JLK)</v>
      </c>
      <c r="Q24" s="568" t="s">
        <v>83</v>
      </c>
      <c r="R24" s="567" t="s">
        <v>90</v>
      </c>
      <c r="S24" s="1167" t="str">
        <f>IF(Q18&lt;&gt;"Nein","Überstundenpauschale ok","keine Überstundenpauschale")</f>
        <v>Überstundenpauschale ok</v>
      </c>
      <c r="T24" s="1168"/>
      <c r="U24" s="569">
        <f>U22/12</f>
        <v>0</v>
      </c>
      <c r="V24" s="502">
        <f>U24*M18</f>
        <v>0</v>
      </c>
      <c r="W24" s="502">
        <f>U22*U23</f>
        <v>0</v>
      </c>
    </row>
    <row r="25" spans="1:23" ht="15" thickTop="1" x14ac:dyDescent="0.2">
      <c r="A25" s="553"/>
      <c r="B25" s="570" t="s">
        <v>75</v>
      </c>
      <c r="C25" s="672"/>
      <c r="D25" s="673">
        <f>+C25</f>
        <v>0</v>
      </c>
      <c r="E25" s="571"/>
      <c r="F25" s="1172" t="str">
        <f>IF(ISNUMBER(SEARCH("keine *",C17)),IF(H25&lt;&gt;"","Höchstbeitragsgl.",""),IF(J24=0,IF($C$17="","","IST-Werte lt. JLK"),""))</f>
        <v/>
      </c>
      <c r="G25" s="1172"/>
      <c r="H25" s="686" t="str">
        <f>IF(ISNUMBER(SEARCH("keine *",$C$17)),IF(AND(ISNUMBER(D9),D9&gt;=U1),MAX(MIN(YEAR(D9),YEAR($U$1)+1),MIN(YEAR($U$1)+2,$I$22)),YEAR($U$1)),"")</f>
        <v/>
      </c>
      <c r="I25" s="684">
        <f>IF(ISNUMBER(SEARCH("keine *",C17)),IF(H25=YEAR($U$1),$U$13,IF(H25=YEAR($U$1)+1,$U$14,$U$15)),0)</f>
        <v>0</v>
      </c>
      <c r="J25" s="681" t="str">
        <f>IF(ISNUMBER(SEARCH("keine *",C17)),"(Standard)",IF($C$17="","","verw. Werte"))</f>
        <v/>
      </c>
      <c r="K25" s="572">
        <f t="shared" ref="K25:K31" si="0">IF(H25=I$22,1,0)</f>
        <v>0</v>
      </c>
      <c r="L25" s="573" t="s">
        <v>180</v>
      </c>
      <c r="M25" s="574"/>
      <c r="N25" s="555"/>
      <c r="O25" s="575"/>
      <c r="P25" s="576">
        <f>IF(K17&gt;0,0,IF(AND(ISNUMBER(O20),O20&gt;0),O20*$U$17,0))</f>
        <v>0</v>
      </c>
      <c r="Q25" s="577"/>
      <c r="R25" s="576">
        <f>MAX(IF(ISERROR(M25+Q25),0,M25+Q25),0)</f>
        <v>0</v>
      </c>
      <c r="S25" s="1173"/>
      <c r="T25" s="1174"/>
      <c r="U25" s="488">
        <v>0</v>
      </c>
      <c r="V25" s="520" t="s">
        <v>232</v>
      </c>
    </row>
    <row r="26" spans="1:23" x14ac:dyDescent="0.2">
      <c r="A26" s="553"/>
      <c r="B26" s="578" t="s">
        <v>181</v>
      </c>
      <c r="C26" s="674"/>
      <c r="D26" s="675">
        <f>+C26</f>
        <v>0</v>
      </c>
      <c r="E26" s="579"/>
      <c r="F26" s="1169" t="str">
        <f>IF(ISNUMBER(SEARCH("keine *",$C$17)),IF(H26&lt;&gt;"","Höchstbeitragsgl.",""),IF($C$17="","","DB"))</f>
        <v/>
      </c>
      <c r="G26" s="1169"/>
      <c r="H26" s="687" t="str">
        <f>IF(H25&lt;$I$22,MAX(H25+1,YEAR($D$9)),"")</f>
        <v/>
      </c>
      <c r="I26" s="685"/>
      <c r="J26" s="682">
        <f>IF($K$17&gt;0,IF($D$24&gt;0,IF($C$24&lt;&gt;$D$24+$C$41,I26*($D$24+$C$41)/$C$24,I26),0),IF(AND(H26&lt;&gt;"",I26="",$J$23&gt;0),"Eintrag fehlt!",0))</f>
        <v>0</v>
      </c>
      <c r="K26" s="580">
        <f t="shared" si="0"/>
        <v>0</v>
      </c>
      <c r="L26" s="581"/>
      <c r="M26" s="582"/>
      <c r="N26" s="555"/>
      <c r="O26" s="575"/>
      <c r="P26" s="583" t="str">
        <f>IF(AND($C$17&lt;&gt;"",K17&gt;0),"-","(fortlfd. Anteil)")</f>
        <v>(fortlfd. Anteil)</v>
      </c>
      <c r="Q26" s="584"/>
      <c r="R26" s="585"/>
      <c r="S26" s="1170"/>
      <c r="T26" s="1171"/>
    </row>
    <row r="27" spans="1:23" x14ac:dyDescent="0.2">
      <c r="A27" s="553"/>
      <c r="B27" s="578" t="str">
        <f>IF(M17&lt;&gt;"ja","Überstundentgelt","Überstundenpausch.")</f>
        <v>Überstundentgelt</v>
      </c>
      <c r="C27" s="674"/>
      <c r="D27" s="675">
        <f>IF(M17="ja",C27,0)</f>
        <v>0</v>
      </c>
      <c r="E27" s="579"/>
      <c r="F27" s="1169" t="str">
        <f>IF(ISNUMBER(SEARCH("keine *",$C$17)),IF(H27&lt;&gt;"","Höchstbeitragsgl.",""),IF($C$17="","","DZ"))</f>
        <v/>
      </c>
      <c r="G27" s="1169"/>
      <c r="H27" s="687" t="str">
        <f t="shared" ref="H27:H31" si="1">IF(H26&lt;$I$22,MAX(H26+1,YEAR($D$9)),"")</f>
        <v/>
      </c>
      <c r="I27" s="677"/>
      <c r="J27" s="682">
        <f t="shared" ref="J27:J32" si="2">IF($K$17&gt;0,IF($D$24&gt;0,IF($C$24&lt;&gt;$D$24+$C$41,I27*($D$24+$C$41)/$C$24,I27),0),IF(AND(H27&lt;&gt;"",I27="",$J$23&gt;0),"Eintrag fehlt!",0))</f>
        <v>0</v>
      </c>
      <c r="K27" s="580">
        <f t="shared" si="0"/>
        <v>0</v>
      </c>
      <c r="L27" s="586" t="s">
        <v>182</v>
      </c>
      <c r="M27" s="582"/>
      <c r="N27" s="555"/>
      <c r="O27" s="575"/>
      <c r="P27" s="576">
        <f>IF(K17&gt;0,0,IF(AND(ISNUMBER(O20),O20&gt;0),MIN(O20,$T$18/30*$T$17+2*$T$18*$T$17/$U$4)*$U$18,0))</f>
        <v>0</v>
      </c>
      <c r="Q27" s="584"/>
      <c r="R27" s="585"/>
      <c r="S27" s="1170"/>
      <c r="T27" s="1171"/>
    </row>
    <row r="28" spans="1:23" x14ac:dyDescent="0.2">
      <c r="A28" s="553"/>
      <c r="B28" s="578" t="s">
        <v>71</v>
      </c>
      <c r="C28" s="674"/>
      <c r="D28" s="675">
        <f>+C28</f>
        <v>0</v>
      </c>
      <c r="E28" s="579"/>
      <c r="F28" s="1169" t="str">
        <f>IF(ISNUMBER(SEARCH("keine *",$C$17)),IF(H28&lt;&gt;"","Höchstbeitragsgl.",""),IF($C$17="","","SV/DG Lfd"))</f>
        <v/>
      </c>
      <c r="G28" s="1169"/>
      <c r="H28" s="687" t="str">
        <f t="shared" si="1"/>
        <v/>
      </c>
      <c r="I28" s="685"/>
      <c r="J28" s="682">
        <f t="shared" si="2"/>
        <v>0</v>
      </c>
      <c r="K28" s="572">
        <f t="shared" si="0"/>
        <v>0</v>
      </c>
      <c r="L28" s="587" t="s">
        <v>183</v>
      </c>
      <c r="M28" s="588"/>
      <c r="N28" s="555"/>
      <c r="O28" s="575"/>
      <c r="P28" s="583" t="str">
        <f>IF(AND($C$17&lt;&gt;"",K17&gt;0),"Werte aus JLK","(mit Deckel)")</f>
        <v>(mit Deckel)</v>
      </c>
      <c r="Q28" s="584"/>
      <c r="R28" s="585"/>
      <c r="S28" s="1170"/>
      <c r="T28" s="1171"/>
    </row>
    <row r="29" spans="1:23" x14ac:dyDescent="0.2">
      <c r="A29" s="553"/>
      <c r="B29" s="578" t="s">
        <v>72</v>
      </c>
      <c r="C29" s="674"/>
      <c r="D29" s="675">
        <f>+C29</f>
        <v>0</v>
      </c>
      <c r="E29" s="579"/>
      <c r="F29" s="1169" t="str">
        <f>IF(ISNUMBER(SEARCH("keine *",$C$17)),IF(H29&lt;&gt;"","Höchstbeitragsgl.",""),IF($C$17="","","SV/DG SZ"))</f>
        <v/>
      </c>
      <c r="G29" s="1169"/>
      <c r="H29" s="687" t="str">
        <f t="shared" si="1"/>
        <v/>
      </c>
      <c r="I29" s="677"/>
      <c r="J29" s="682">
        <f t="shared" si="2"/>
        <v>0</v>
      </c>
      <c r="K29" s="572">
        <f t="shared" si="0"/>
        <v>0</v>
      </c>
      <c r="L29" s="587" t="s">
        <v>184</v>
      </c>
      <c r="M29" s="588"/>
      <c r="N29" s="555"/>
      <c r="O29" s="575"/>
      <c r="P29" s="589"/>
      <c r="Q29" s="584"/>
      <c r="R29" s="585"/>
      <c r="S29" s="1170"/>
      <c r="T29" s="1171"/>
    </row>
    <row r="30" spans="1:23" x14ac:dyDescent="0.2">
      <c r="A30" s="553"/>
      <c r="B30" s="578" t="s">
        <v>185</v>
      </c>
      <c r="C30" s="674"/>
      <c r="D30" s="675">
        <f>+C30</f>
        <v>0</v>
      </c>
      <c r="E30" s="590"/>
      <c r="F30" s="1169" t="str">
        <f>IF(ISNUMBER(SEARCH("keine *",$C$17)),IF(H30&lt;&gt;"","Höchstbeitragsgl.",""),IF($C$17="","","KommSt."))</f>
        <v/>
      </c>
      <c r="G30" s="1169"/>
      <c r="H30" s="687" t="str">
        <f t="shared" si="1"/>
        <v/>
      </c>
      <c r="I30" s="685"/>
      <c r="J30" s="682">
        <f t="shared" si="2"/>
        <v>0</v>
      </c>
      <c r="K30" s="580">
        <f t="shared" si="0"/>
        <v>0</v>
      </c>
      <c r="L30" s="587" t="s">
        <v>186</v>
      </c>
      <c r="M30" s="588"/>
      <c r="N30" s="555"/>
      <c r="O30" s="575"/>
      <c r="P30" s="589"/>
      <c r="Q30" s="584"/>
      <c r="R30" s="585"/>
      <c r="S30" s="1170"/>
      <c r="T30" s="1171"/>
    </row>
    <row r="31" spans="1:23" x14ac:dyDescent="0.2">
      <c r="A31" s="553"/>
      <c r="B31" s="578" t="s">
        <v>187</v>
      </c>
      <c r="C31" s="674"/>
      <c r="D31" s="676">
        <v>0</v>
      </c>
      <c r="E31" s="579"/>
      <c r="F31" s="1169" t="str">
        <f>IF(ISNUMBER(SEARCH("keine *",$C$17)),IF(H31&lt;&gt;"","Höchstbeitragsgl.",""),IF($C$17="","","MV-Beitrag"))</f>
        <v/>
      </c>
      <c r="G31" s="1169"/>
      <c r="H31" s="687" t="str">
        <f t="shared" si="1"/>
        <v/>
      </c>
      <c r="I31" s="685"/>
      <c r="J31" s="682">
        <f t="shared" si="2"/>
        <v>0</v>
      </c>
      <c r="K31" s="572">
        <f t="shared" si="0"/>
        <v>0</v>
      </c>
      <c r="L31" s="587"/>
      <c r="M31" s="588"/>
      <c r="N31" s="555"/>
      <c r="O31" s="575"/>
      <c r="P31" s="589"/>
      <c r="Q31" s="584"/>
      <c r="R31" s="585"/>
      <c r="S31" s="1170"/>
      <c r="T31" s="1171"/>
    </row>
    <row r="32" spans="1:23" ht="15" customHeight="1" x14ac:dyDescent="0.2">
      <c r="A32" s="553"/>
      <c r="B32" s="578" t="s">
        <v>76</v>
      </c>
      <c r="C32" s="674"/>
      <c r="D32" s="676">
        <v>0</v>
      </c>
      <c r="E32" s="579"/>
      <c r="F32" s="1169" t="str">
        <f>IF(ISNUMBER(SEARCH("keine *",$C$17)),IF(H32&lt;&gt;"","Höchstbeitragsgl.",""),IF($C$17="","","Auflösungsabgabe"))</f>
        <v/>
      </c>
      <c r="G32" s="1169"/>
      <c r="H32" s="687"/>
      <c r="I32" s="685"/>
      <c r="J32" s="682">
        <f t="shared" si="2"/>
        <v>0</v>
      </c>
      <c r="K32" s="554"/>
      <c r="L32" s="587"/>
      <c r="M32" s="588"/>
      <c r="N32" s="555"/>
      <c r="O32" s="575"/>
      <c r="P32" s="589"/>
      <c r="Q32" s="584"/>
      <c r="R32" s="585"/>
      <c r="S32" s="1170"/>
      <c r="T32" s="1171"/>
    </row>
    <row r="33" spans="1:20" ht="15" customHeight="1" x14ac:dyDescent="0.2">
      <c r="A33" s="553"/>
      <c r="B33" s="578" t="s">
        <v>69</v>
      </c>
      <c r="C33" s="674"/>
      <c r="D33" s="676">
        <v>0</v>
      </c>
      <c r="E33" s="579"/>
      <c r="F33" s="591" t="s">
        <v>188</v>
      </c>
      <c r="G33" s="591"/>
      <c r="H33" s="591"/>
      <c r="I33" s="592"/>
      <c r="J33" s="683"/>
      <c r="K33" s="554"/>
      <c r="L33" s="587"/>
      <c r="M33" s="588"/>
      <c r="N33" s="555"/>
      <c r="O33" s="575"/>
      <c r="P33" s="589"/>
      <c r="Q33" s="584"/>
      <c r="R33" s="585"/>
      <c r="S33" s="1170"/>
      <c r="T33" s="1171"/>
    </row>
    <row r="34" spans="1:20" ht="15" customHeight="1" x14ac:dyDescent="0.2">
      <c r="A34" s="553"/>
      <c r="B34" s="578" t="s">
        <v>70</v>
      </c>
      <c r="C34" s="674"/>
      <c r="D34" s="676">
        <v>0</v>
      </c>
      <c r="E34" s="579"/>
      <c r="F34" s="579" t="s">
        <v>189</v>
      </c>
      <c r="G34" s="593"/>
      <c r="H34" s="594"/>
      <c r="I34" s="594"/>
      <c r="J34" s="595"/>
      <c r="K34" s="554"/>
      <c r="L34" s="587"/>
      <c r="M34" s="588"/>
      <c r="N34" s="555"/>
      <c r="O34" s="575"/>
      <c r="P34" s="589"/>
      <c r="Q34" s="584"/>
      <c r="R34" s="585"/>
      <c r="S34" s="1170"/>
      <c r="T34" s="1171"/>
    </row>
    <row r="35" spans="1:20" ht="32.25" customHeight="1" thickBot="1" x14ac:dyDescent="0.25">
      <c r="A35" s="553"/>
      <c r="B35" s="578" t="s">
        <v>190</v>
      </c>
      <c r="C35" s="677"/>
      <c r="D35" s="676">
        <v>0</v>
      </c>
      <c r="E35" s="579"/>
      <c r="F35" s="1175"/>
      <c r="G35" s="1176"/>
      <c r="H35" s="1179"/>
      <c r="I35" s="1180"/>
      <c r="J35" s="1181"/>
      <c r="K35" s="554"/>
      <c r="L35" s="596"/>
      <c r="M35" s="597"/>
      <c r="N35" s="555"/>
      <c r="O35" s="575"/>
      <c r="P35" s="589"/>
      <c r="Q35" s="584"/>
      <c r="R35" s="585"/>
      <c r="S35" s="1170"/>
      <c r="T35" s="1171"/>
    </row>
    <row r="36" spans="1:20" ht="15" thickBot="1" x14ac:dyDescent="0.25">
      <c r="A36" s="553"/>
      <c r="B36" s="578" t="s">
        <v>74</v>
      </c>
      <c r="C36" s="677"/>
      <c r="D36" s="676">
        <v>0</v>
      </c>
      <c r="E36" s="579"/>
      <c r="F36" s="1175"/>
      <c r="G36" s="1176"/>
      <c r="H36" s="1179"/>
      <c r="I36" s="1180"/>
      <c r="J36" s="1181"/>
      <c r="K36" s="554"/>
      <c r="L36" s="598" t="s">
        <v>191</v>
      </c>
      <c r="M36" s="599">
        <f>SUM(M25:M35)</f>
        <v>0</v>
      </c>
      <c r="N36" s="555"/>
      <c r="O36" s="600"/>
      <c r="P36" s="601"/>
      <c r="Q36" s="602"/>
      <c r="R36" s="603"/>
      <c r="S36" s="1185"/>
      <c r="T36" s="1186"/>
    </row>
    <row r="37" spans="1:20" x14ac:dyDescent="0.2">
      <c r="A37" s="553"/>
      <c r="B37" s="578" t="s">
        <v>73</v>
      </c>
      <c r="C37" s="677"/>
      <c r="D37" s="676">
        <v>0</v>
      </c>
      <c r="E37" s="579"/>
      <c r="F37" s="1175"/>
      <c r="G37" s="1176"/>
      <c r="H37" s="1179"/>
      <c r="I37" s="1180"/>
      <c r="J37" s="1181"/>
      <c r="K37" s="554"/>
      <c r="L37" s="554"/>
      <c r="M37" s="554"/>
      <c r="N37" s="555"/>
      <c r="O37" s="604"/>
      <c r="P37" s="605"/>
      <c r="Q37" s="605"/>
      <c r="R37" s="605"/>
      <c r="S37" s="605"/>
      <c r="T37" s="606"/>
    </row>
    <row r="38" spans="1:20" ht="15" x14ac:dyDescent="0.2">
      <c r="A38" s="553"/>
      <c r="B38" s="578" t="s">
        <v>192</v>
      </c>
      <c r="C38" s="677"/>
      <c r="D38" s="676">
        <v>0</v>
      </c>
      <c r="E38" s="579"/>
      <c r="F38" s="1175"/>
      <c r="G38" s="1176"/>
      <c r="H38" s="1179"/>
      <c r="I38" s="1180"/>
      <c r="J38" s="1181"/>
      <c r="K38" s="554"/>
      <c r="L38" s="607" t="str">
        <f>IF(OR(COUNTBLANK(C25:C30)&gt;0,COUNTBLANK(H25:H31)&lt;COUNTBLANK(J25:J31),COUNTBLANK(M25)&gt;0,COUNTBLANK(L28:L35)&lt;COUNTBLANK(M28:M35),C41=""),"Bei nicht zutreffenden Positionen ist '0' einzutragen!!","")</f>
        <v>Bei nicht zutreffenden Positionen ist '0' einzutragen!!</v>
      </c>
      <c r="M38" s="554"/>
      <c r="N38" s="555"/>
      <c r="O38" s="608"/>
      <c r="P38" s="609"/>
      <c r="Q38" s="609"/>
      <c r="R38" s="610" t="s">
        <v>193</v>
      </c>
      <c r="S38" s="611">
        <f>SUM(O25:O36)</f>
        <v>0</v>
      </c>
      <c r="T38" s="612"/>
    </row>
    <row r="39" spans="1:20" ht="15" x14ac:dyDescent="0.2">
      <c r="A39" s="553"/>
      <c r="B39" s="578" t="s">
        <v>194</v>
      </c>
      <c r="C39" s="677"/>
      <c r="D39" s="676">
        <v>0</v>
      </c>
      <c r="E39" s="579"/>
      <c r="F39" s="1177"/>
      <c r="G39" s="1178"/>
      <c r="H39" s="1182"/>
      <c r="I39" s="1183"/>
      <c r="J39" s="1184"/>
      <c r="K39" s="554"/>
      <c r="L39" s="554"/>
      <c r="M39" s="554"/>
      <c r="N39" s="555"/>
      <c r="O39" s="608"/>
      <c r="P39" s="609"/>
      <c r="Q39" s="609"/>
      <c r="R39" s="610" t="s">
        <v>195</v>
      </c>
      <c r="S39" s="611">
        <f>SUM(P25:P36)</f>
        <v>0</v>
      </c>
      <c r="T39" s="612"/>
    </row>
    <row r="40" spans="1:20" ht="15" x14ac:dyDescent="0.2">
      <c r="A40" s="553"/>
      <c r="B40" s="613" t="s">
        <v>84</v>
      </c>
      <c r="C40" s="614"/>
      <c r="D40" s="615"/>
      <c r="E40" s="616"/>
      <c r="F40" s="617"/>
      <c r="G40" s="617"/>
      <c r="H40" s="618"/>
      <c r="I40" s="618"/>
      <c r="J40" s="619"/>
      <c r="K40" s="554"/>
      <c r="L40" s="607" t="str">
        <f>IF($M$36&gt;$V$24,"Summe max. förderb. Projektstunden überschritten!!","")</f>
        <v/>
      </c>
      <c r="M40" s="554"/>
      <c r="N40" s="555"/>
      <c r="O40" s="608"/>
      <c r="P40" s="620"/>
      <c r="Q40" s="620"/>
      <c r="R40" s="621" t="s">
        <v>86</v>
      </c>
      <c r="S40" s="622">
        <f>C41</f>
        <v>0</v>
      </c>
      <c r="T40" s="612"/>
    </row>
    <row r="41" spans="1:20" ht="15.75" thickBot="1" x14ac:dyDescent="0.25">
      <c r="A41" s="553"/>
      <c r="B41" s="578" t="s">
        <v>85</v>
      </c>
      <c r="C41" s="677"/>
      <c r="D41" s="675">
        <f>+C41</f>
        <v>0</v>
      </c>
      <c r="E41" s="1192" t="str">
        <f>IF(D41&gt;0,"(wird in der Summe oben automatisch abgezogen)",IF(AND(C24&gt;0,C41=""),"&lt;== Angaben (auch wenn '0') dazu verpflichtend!!",""))</f>
        <v/>
      </c>
      <c r="F41" s="1193"/>
      <c r="G41" s="1193"/>
      <c r="H41" s="1193"/>
      <c r="I41" s="1193"/>
      <c r="J41" s="1194"/>
      <c r="K41" s="554"/>
      <c r="L41" s="554"/>
      <c r="M41" s="554"/>
      <c r="N41" s="555"/>
      <c r="O41" s="608"/>
      <c r="P41" s="609"/>
      <c r="Q41" s="609"/>
      <c r="R41" s="623" t="s">
        <v>87</v>
      </c>
      <c r="S41" s="624">
        <f>S38+S39-S40</f>
        <v>0</v>
      </c>
      <c r="T41" s="612"/>
    </row>
    <row r="42" spans="1:20" ht="7.5" customHeight="1" thickTop="1" thickBot="1" x14ac:dyDescent="0.25">
      <c r="A42" s="553"/>
      <c r="B42" s="625"/>
      <c r="C42" s="626"/>
      <c r="D42" s="627"/>
      <c r="E42" s="628"/>
      <c r="F42" s="629"/>
      <c r="G42" s="629"/>
      <c r="H42" s="630"/>
      <c r="I42" s="630"/>
      <c r="J42" s="631"/>
      <c r="K42" s="554"/>
      <c r="L42" s="554"/>
      <c r="M42" s="554"/>
      <c r="N42" s="555"/>
      <c r="O42" s="608"/>
      <c r="P42" s="609"/>
      <c r="Q42" s="609"/>
      <c r="R42" s="610"/>
      <c r="S42" s="632"/>
      <c r="T42" s="612"/>
    </row>
    <row r="43" spans="1:20" ht="15.75" thickBot="1" x14ac:dyDescent="0.25">
      <c r="A43" s="553"/>
      <c r="B43" s="494"/>
      <c r="C43" s="494"/>
      <c r="D43" s="494"/>
      <c r="E43" s="494"/>
      <c r="F43" s="494"/>
      <c r="G43" s="494"/>
      <c r="H43" s="494"/>
      <c r="I43" s="494"/>
      <c r="J43" s="494"/>
      <c r="K43" s="554"/>
      <c r="L43" s="554"/>
      <c r="M43" s="554"/>
      <c r="N43" s="555"/>
      <c r="O43" s="608"/>
      <c r="P43" s="609"/>
      <c r="Q43" s="609"/>
      <c r="R43" s="610" t="s">
        <v>196</v>
      </c>
      <c r="S43" s="633">
        <f>+IF(Q18&lt;&gt;"Nein",$U$11,$U$10)*Q17/$U$6*T$17/U$4</f>
        <v>0</v>
      </c>
      <c r="T43" s="612"/>
    </row>
    <row r="44" spans="1:20" ht="6" customHeight="1" thickTop="1" x14ac:dyDescent="0.2">
      <c r="A44" s="553"/>
      <c r="B44" s="634"/>
      <c r="C44" s="635"/>
      <c r="D44" s="636"/>
      <c r="E44" s="636"/>
      <c r="F44" s="636"/>
      <c r="G44" s="636"/>
      <c r="H44" s="636"/>
      <c r="I44" s="636"/>
      <c r="J44" s="637"/>
      <c r="K44" s="554"/>
      <c r="L44" s="554"/>
      <c r="M44" s="554"/>
      <c r="N44" s="555"/>
      <c r="O44" s="608"/>
      <c r="P44" s="609"/>
      <c r="Q44" s="609"/>
      <c r="R44" s="609"/>
      <c r="S44" s="638"/>
      <c r="T44" s="612"/>
    </row>
    <row r="45" spans="1:20" ht="15" customHeight="1" thickBot="1" x14ac:dyDescent="0.25">
      <c r="A45" s="553"/>
      <c r="B45" s="1195" t="s">
        <v>235</v>
      </c>
      <c r="C45" s="1196"/>
      <c r="D45" s="639" t="s">
        <v>197</v>
      </c>
      <c r="E45" s="1197" t="s">
        <v>62</v>
      </c>
      <c r="F45" s="640">
        <f>J22</f>
        <v>0</v>
      </c>
      <c r="G45" s="1197" t="s">
        <v>62</v>
      </c>
      <c r="H45" s="1198" t="str">
        <f>IF((F45&gt;0)*(F46&gt;0),F45/F46,"0,00")</f>
        <v>0,00</v>
      </c>
      <c r="I45" s="1198"/>
      <c r="J45" s="641"/>
      <c r="K45" s="554"/>
      <c r="L45" s="554"/>
      <c r="M45" s="554"/>
      <c r="N45" s="555"/>
      <c r="O45" s="608"/>
      <c r="P45" s="609"/>
      <c r="Q45" s="609"/>
      <c r="R45" s="610" t="s">
        <v>79</v>
      </c>
      <c r="S45" s="642">
        <f>IFERROR(S41/S43,0)</f>
        <v>0</v>
      </c>
      <c r="T45" s="612"/>
    </row>
    <row r="46" spans="1:20" ht="15" customHeight="1" thickTop="1" thickBot="1" x14ac:dyDescent="0.25">
      <c r="A46" s="553"/>
      <c r="B46" s="1195"/>
      <c r="C46" s="1196"/>
      <c r="D46" s="643" t="s">
        <v>198</v>
      </c>
      <c r="E46" s="1197"/>
      <c r="F46" s="644">
        <f>M18*J33/$U$4*M10/$U$6</f>
        <v>0</v>
      </c>
      <c r="G46" s="1197"/>
      <c r="H46" s="1199"/>
      <c r="I46" s="1199"/>
      <c r="J46" s="641"/>
      <c r="K46" s="554"/>
      <c r="L46" s="554"/>
      <c r="M46" s="554"/>
      <c r="N46" s="555"/>
      <c r="O46" s="1200" t="s">
        <v>80</v>
      </c>
      <c r="P46" s="1201"/>
      <c r="Q46" s="1201"/>
      <c r="R46" s="1201"/>
      <c r="S46" s="1187">
        <f>S45-H45</f>
        <v>0</v>
      </c>
      <c r="T46" s="612"/>
    </row>
    <row r="47" spans="1:20" ht="7.5" customHeight="1" thickTop="1" thickBot="1" x14ac:dyDescent="0.25">
      <c r="A47" s="553"/>
      <c r="B47" s="645"/>
      <c r="C47" s="646"/>
      <c r="D47" s="647"/>
      <c r="E47" s="648"/>
      <c r="F47" s="647"/>
      <c r="G47" s="648"/>
      <c r="H47" s="649"/>
      <c r="I47" s="649"/>
      <c r="J47" s="650"/>
      <c r="K47" s="554"/>
      <c r="L47" s="554"/>
      <c r="M47" s="554"/>
      <c r="N47" s="555"/>
      <c r="O47" s="1200"/>
      <c r="P47" s="1201"/>
      <c r="Q47" s="1201"/>
      <c r="R47" s="1201"/>
      <c r="S47" s="1188"/>
      <c r="T47" s="612"/>
    </row>
    <row r="48" spans="1:20" x14ac:dyDescent="0.2">
      <c r="A48" s="553"/>
      <c r="B48" s="607"/>
      <c r="C48" s="554"/>
      <c r="D48" s="494"/>
      <c r="E48" s="494"/>
      <c r="F48" s="494"/>
      <c r="G48" s="494"/>
      <c r="H48" s="494"/>
      <c r="I48" s="494"/>
      <c r="J48" s="494"/>
      <c r="K48" s="554"/>
      <c r="L48" s="554"/>
      <c r="M48" s="554"/>
      <c r="N48" s="555"/>
      <c r="O48" s="608"/>
      <c r="P48" s="609"/>
      <c r="Q48" s="609"/>
      <c r="R48" s="609"/>
      <c r="S48" s="609"/>
      <c r="T48" s="612"/>
    </row>
    <row r="49" spans="1:20" ht="15.75" thickBot="1" x14ac:dyDescent="0.25">
      <c r="A49" s="553"/>
      <c r="B49" s="651" t="s">
        <v>199</v>
      </c>
      <c r="C49" s="554"/>
      <c r="D49" s="554"/>
      <c r="E49" s="554"/>
      <c r="F49" s="554"/>
      <c r="G49" s="554"/>
      <c r="H49" s="554"/>
      <c r="I49" s="554"/>
      <c r="J49" s="554"/>
      <c r="K49" s="554"/>
      <c r="L49" s="1189" t="s">
        <v>104</v>
      </c>
      <c r="M49" s="1189"/>
      <c r="N49" s="1190"/>
      <c r="O49" s="608"/>
      <c r="P49" s="609"/>
      <c r="Q49" s="609"/>
      <c r="R49" s="610" t="s">
        <v>78</v>
      </c>
      <c r="S49" s="652">
        <f>SUM(R25:R36)</f>
        <v>0</v>
      </c>
      <c r="T49" s="612"/>
    </row>
    <row r="50" spans="1:20" ht="7.5" customHeight="1" thickTop="1" x14ac:dyDescent="0.2">
      <c r="A50" s="553"/>
      <c r="B50" s="651"/>
      <c r="C50" s="554"/>
      <c r="D50" s="554"/>
      <c r="E50" s="554"/>
      <c r="F50" s="554"/>
      <c r="G50" s="554"/>
      <c r="H50" s="554"/>
      <c r="I50" s="554"/>
      <c r="J50" s="554"/>
      <c r="K50" s="554"/>
      <c r="L50" s="499"/>
      <c r="M50" s="499"/>
      <c r="N50" s="653"/>
      <c r="O50" s="608"/>
      <c r="P50" s="609"/>
      <c r="Q50" s="609"/>
      <c r="R50" s="609"/>
      <c r="S50" s="609"/>
      <c r="T50" s="612"/>
    </row>
    <row r="51" spans="1:20" ht="15" x14ac:dyDescent="0.2">
      <c r="A51" s="553"/>
      <c r="B51" s="654" t="s">
        <v>58</v>
      </c>
      <c r="C51" s="655" t="str">
        <f>IF(OR(H45="0,00",H45&gt;$U$7),"==&gt; Eingabe/n mit Erklärungs-/Dokumentationsbedarf!!","")</f>
        <v>==&gt; Eingabe/n mit Erklärungs-/Dokumentationsbedarf!!</v>
      </c>
      <c r="D51" s="554"/>
      <c r="E51" s="554"/>
      <c r="F51" s="554"/>
      <c r="G51" s="554"/>
      <c r="H51" s="554"/>
      <c r="I51" s="554"/>
      <c r="J51" s="554"/>
      <c r="K51" s="554"/>
      <c r="L51" s="1191" t="s">
        <v>24</v>
      </c>
      <c r="M51" s="1191"/>
      <c r="N51" s="656"/>
      <c r="O51" s="657"/>
      <c r="P51" s="658"/>
      <c r="Q51" s="658"/>
      <c r="R51" s="623" t="s">
        <v>80</v>
      </c>
      <c r="S51" s="659">
        <f>S49-M25</f>
        <v>0</v>
      </c>
      <c r="T51" s="612"/>
    </row>
    <row r="52" spans="1:20" ht="7.5" customHeight="1" thickBot="1" x14ac:dyDescent="0.25">
      <c r="A52" s="660"/>
      <c r="B52" s="661"/>
      <c r="C52" s="661"/>
      <c r="D52" s="661"/>
      <c r="E52" s="661"/>
      <c r="F52" s="661"/>
      <c r="G52" s="661"/>
      <c r="H52" s="661"/>
      <c r="I52" s="661"/>
      <c r="J52" s="661"/>
      <c r="K52" s="661"/>
      <c r="L52" s="661"/>
      <c r="M52" s="661"/>
      <c r="N52" s="662"/>
      <c r="O52" s="663"/>
      <c r="P52" s="664"/>
      <c r="Q52" s="664"/>
      <c r="R52" s="665"/>
      <c r="S52" s="665"/>
      <c r="T52" s="666"/>
    </row>
    <row r="72" ht="15.75" customHeight="1" x14ac:dyDescent="0.2"/>
    <row r="73" ht="16.5" customHeight="1" x14ac:dyDescent="0.2"/>
  </sheetData>
  <sheetProtection password="CF27" sheet="1" selectLockedCells="1" sort="0" autoFilter="0"/>
  <autoFilter ref="O24:T36">
    <filterColumn colId="4" showButton="0"/>
  </autoFilter>
  <mergeCells count="52">
    <mergeCell ref="S46:S47"/>
    <mergeCell ref="L49:N49"/>
    <mergeCell ref="L51:M51"/>
    <mergeCell ref="E41:J41"/>
    <mergeCell ref="B45:C46"/>
    <mergeCell ref="E45:E46"/>
    <mergeCell ref="G45:G46"/>
    <mergeCell ref="H45:I46"/>
    <mergeCell ref="O46:R47"/>
    <mergeCell ref="S34:T34"/>
    <mergeCell ref="F35:G39"/>
    <mergeCell ref="H35:J39"/>
    <mergeCell ref="S35:T35"/>
    <mergeCell ref="S36:T36"/>
    <mergeCell ref="F31:G31"/>
    <mergeCell ref="S31:T31"/>
    <mergeCell ref="F32:G32"/>
    <mergeCell ref="S32:T32"/>
    <mergeCell ref="S33:T33"/>
    <mergeCell ref="F28:G28"/>
    <mergeCell ref="S28:T28"/>
    <mergeCell ref="F29:G29"/>
    <mergeCell ref="S29:T29"/>
    <mergeCell ref="F30:G30"/>
    <mergeCell ref="S30:T30"/>
    <mergeCell ref="S24:T24"/>
    <mergeCell ref="F26:G26"/>
    <mergeCell ref="S26:T26"/>
    <mergeCell ref="F27:G27"/>
    <mergeCell ref="S27:T27"/>
    <mergeCell ref="F25:G25"/>
    <mergeCell ref="S25:T25"/>
    <mergeCell ref="O14:T16"/>
    <mergeCell ref="C15:J15"/>
    <mergeCell ref="C17:J17"/>
    <mergeCell ref="F20:N20"/>
    <mergeCell ref="S20:T20"/>
    <mergeCell ref="O21:O23"/>
    <mergeCell ref="P21:P23"/>
    <mergeCell ref="Q21:Q23"/>
    <mergeCell ref="R21:R23"/>
    <mergeCell ref="S21:T23"/>
    <mergeCell ref="B22:H22"/>
    <mergeCell ref="L22:M23"/>
    <mergeCell ref="F23:I23"/>
    <mergeCell ref="F24:G24"/>
    <mergeCell ref="B12:M12"/>
    <mergeCell ref="A1:N1"/>
    <mergeCell ref="A2:N4"/>
    <mergeCell ref="C6:J6"/>
    <mergeCell ref="C7:J7"/>
    <mergeCell ref="C8:J8"/>
  </mergeCells>
  <conditionalFormatting sqref="M9 C15">
    <cfRule type="cellIs" dxfId="257" priority="52" operator="equal">
      <formula>0</formula>
    </cfRule>
  </conditionalFormatting>
  <conditionalFormatting sqref="M9">
    <cfRule type="cellIs" dxfId="256" priority="53" operator="greaterThan">
      <formula>$F$9</formula>
    </cfRule>
  </conditionalFormatting>
  <conditionalFormatting sqref="D9 F9 M6 C6:J7">
    <cfRule type="containsText" dxfId="255" priority="51" operator="containsText" text="fehlt">
      <formula>NOT(ISERROR(SEARCH("fehlt",C6)))</formula>
    </cfRule>
  </conditionalFormatting>
  <conditionalFormatting sqref="L15:N15">
    <cfRule type="expression" dxfId="254" priority="50">
      <formula>$L$15&lt;&gt;""</formula>
    </cfRule>
  </conditionalFormatting>
  <conditionalFormatting sqref="C25:C30 C41">
    <cfRule type="cellIs" dxfId="253" priority="28" operator="equal">
      <formula>""</formula>
    </cfRule>
  </conditionalFormatting>
  <conditionalFormatting sqref="D25:D42 I25 M36 J26:J32">
    <cfRule type="cellIs" dxfId="252" priority="14" operator="greaterThan">
      <formula>0</formula>
    </cfRule>
  </conditionalFormatting>
  <conditionalFormatting sqref="L38:N38">
    <cfRule type="expression" dxfId="251" priority="48">
      <formula>$L$38&lt;&gt;""</formula>
    </cfRule>
  </conditionalFormatting>
  <conditionalFormatting sqref="B20 B51">
    <cfRule type="expression" dxfId="250" priority="47">
      <formula>C20=""</formula>
    </cfRule>
  </conditionalFormatting>
  <conditionalFormatting sqref="Q25">
    <cfRule type="expression" dxfId="249" priority="46">
      <formula>AND(Q25&lt;&gt;"",M25="")</formula>
    </cfRule>
  </conditionalFormatting>
  <conditionalFormatting sqref="F20">
    <cfRule type="containsText" dxfId="248" priority="54" operator="containsText" text="Mitar*">
      <formula>NOT(ISERROR(SEARCH("Mitar*",F20)))</formula>
    </cfRule>
  </conditionalFormatting>
  <conditionalFormatting sqref="E41">
    <cfRule type="containsText" dxfId="247" priority="45" operator="containsText" text="verpf">
      <formula>NOT(ISERROR(SEARCH("verpf",E41)))</formula>
    </cfRule>
  </conditionalFormatting>
  <conditionalFormatting sqref="B40:D40 D23:D24">
    <cfRule type="expression" dxfId="246" priority="44">
      <formula>AND($C$24&gt;0,$C$41="")</formula>
    </cfRule>
  </conditionalFormatting>
  <conditionalFormatting sqref="C17">
    <cfRule type="cellIs" dxfId="245" priority="43" operator="equal">
      <formula>""</formula>
    </cfRule>
  </conditionalFormatting>
  <conditionalFormatting sqref="M17">
    <cfRule type="cellIs" dxfId="244" priority="42" operator="equal">
      <formula>""</formula>
    </cfRule>
  </conditionalFormatting>
  <conditionalFormatting sqref="M10">
    <cfRule type="cellIs" dxfId="243" priority="38" operator="equal">
      <formula>""</formula>
    </cfRule>
  </conditionalFormatting>
  <conditionalFormatting sqref="J33">
    <cfRule type="cellIs" dxfId="242" priority="40" operator="equal">
      <formula>""</formula>
    </cfRule>
  </conditionalFormatting>
  <conditionalFormatting sqref="M18">
    <cfRule type="expression" dxfId="241" priority="39">
      <formula>$M$17=""</formula>
    </cfRule>
  </conditionalFormatting>
  <conditionalFormatting sqref="M10 C17">
    <cfRule type="cellIs" dxfId="240" priority="41" operator="notEqual">
      <formula>""</formula>
    </cfRule>
  </conditionalFormatting>
  <conditionalFormatting sqref="F20:N20">
    <cfRule type="containsText" dxfId="239" priority="37" operator="containsText" text="unzu*">
      <formula>NOT(ISERROR(SEARCH("unzu*",F20)))</formula>
    </cfRule>
  </conditionalFormatting>
  <conditionalFormatting sqref="H45 S45">
    <cfRule type="cellIs" dxfId="238" priority="55" operator="greaterThan">
      <formula>$U$7</formula>
    </cfRule>
  </conditionalFormatting>
  <conditionalFormatting sqref="F33:I33">
    <cfRule type="expression" dxfId="237" priority="36">
      <formula>$J$33=""</formula>
    </cfRule>
  </conditionalFormatting>
  <conditionalFormatting sqref="I22">
    <cfRule type="expression" dxfId="236" priority="33">
      <formula>$M$9=""</formula>
    </cfRule>
  </conditionalFormatting>
  <conditionalFormatting sqref="J22 C24 D24 O20:P20 R20 S38:S39 S41">
    <cfRule type="cellIs" dxfId="235" priority="34" operator="lessThan">
      <formula>0</formula>
    </cfRule>
  </conditionalFormatting>
  <conditionalFormatting sqref="L9 L17">
    <cfRule type="expression" dxfId="234" priority="32">
      <formula>$M9=""</formula>
    </cfRule>
  </conditionalFormatting>
  <conditionalFormatting sqref="J10:L10">
    <cfRule type="expression" dxfId="233" priority="31">
      <formula>$M$10=""</formula>
    </cfRule>
  </conditionalFormatting>
  <conditionalFormatting sqref="M25 M28:M35">
    <cfRule type="expression" dxfId="232" priority="26">
      <formula>AND($L25&lt;&gt;"",$M25="")</formula>
    </cfRule>
  </conditionalFormatting>
  <conditionalFormatting sqref="M28:M35">
    <cfRule type="expression" dxfId="231" priority="27">
      <formula>AND($M28&lt;&gt;"",$L28="")</formula>
    </cfRule>
  </conditionalFormatting>
  <conditionalFormatting sqref="L28:L35">
    <cfRule type="expression" dxfId="230" priority="22">
      <formula>AND($M28&lt;&gt;"",$L28="")</formula>
    </cfRule>
  </conditionalFormatting>
  <conditionalFormatting sqref="J22:J23 C24:D24 O20:P20 R20 S38:S39 S41">
    <cfRule type="cellIs" dxfId="229" priority="35" operator="greaterThan">
      <formula>$U$9</formula>
    </cfRule>
  </conditionalFormatting>
  <conditionalFormatting sqref="B15 B17">
    <cfRule type="expression" dxfId="228" priority="24">
      <formula>$C15=""</formula>
    </cfRule>
  </conditionalFormatting>
  <conditionalFormatting sqref="B25:B30 B41">
    <cfRule type="expression" dxfId="227" priority="23">
      <formula>$C25=""</formula>
    </cfRule>
  </conditionalFormatting>
  <conditionalFormatting sqref="L25 L28:L35">
    <cfRule type="expression" dxfId="226" priority="25">
      <formula>AND($L25&lt;&gt;"",$M25="")</formula>
    </cfRule>
  </conditionalFormatting>
  <conditionalFormatting sqref="Q17 T17:T18 S40">
    <cfRule type="cellIs" dxfId="225" priority="21" operator="equal">
      <formula>""</formula>
    </cfRule>
  </conditionalFormatting>
  <conditionalFormatting sqref="P25 P27 R25">
    <cfRule type="cellIs" dxfId="224" priority="20" operator="greaterThan">
      <formula>0</formula>
    </cfRule>
  </conditionalFormatting>
  <conditionalFormatting sqref="S43">
    <cfRule type="expression" dxfId="223" priority="19">
      <formula>OR($Q$17="",$T$17="",$T$18="")</formula>
    </cfRule>
  </conditionalFormatting>
  <conditionalFormatting sqref="Q18">
    <cfRule type="cellIs" dxfId="222" priority="18" operator="equal">
      <formula>""</formula>
    </cfRule>
  </conditionalFormatting>
  <conditionalFormatting sqref="I26:I32">
    <cfRule type="expression" dxfId="221" priority="56">
      <formula>OR(AND($H26&lt;&gt;"",$I26="",$K26&gt;0),AND($H26="",$I26="",$F26&lt;&gt;""))</formula>
    </cfRule>
    <cfRule type="expression" dxfId="220" priority="57">
      <formula>OR(AND($I25&lt;&gt;"",$I26&lt;$I25,$I26&gt;0,$K$17=0),AND($H26="",$I26&lt;&gt;"",$K$17=0),AND($H26&lt;&gt;"",$I26&lt;&gt;"",$I26&lt;$U$12))</formula>
    </cfRule>
    <cfRule type="expression" dxfId="219" priority="58">
      <formula>AND($H26&lt;&gt;"",$I26&gt;0,$K26&gt;0)</formula>
    </cfRule>
  </conditionalFormatting>
  <conditionalFormatting sqref="F26:G32">
    <cfRule type="expression" dxfId="218" priority="59">
      <formula>OR(AND($K26&gt;0,$I26=""),AND($F26&lt;&gt;"",$I26="",$K$17&gt;0))</formula>
    </cfRule>
  </conditionalFormatting>
  <conditionalFormatting sqref="I24">
    <cfRule type="expression" dxfId="217" priority="16">
      <formula>AND(ISNUMBER($I$24),$I$24&gt;=0)</formula>
    </cfRule>
  </conditionalFormatting>
  <conditionalFormatting sqref="H25:H32">
    <cfRule type="expression" dxfId="216" priority="60">
      <formula>$K$17&gt;0</formula>
    </cfRule>
    <cfRule type="cellIs" dxfId="215" priority="61" operator="equal">
      <formula>$I$22</formula>
    </cfRule>
  </conditionalFormatting>
  <conditionalFormatting sqref="J24">
    <cfRule type="expression" dxfId="214" priority="15">
      <formula>ISNUMBER($J$24)</formula>
    </cfRule>
  </conditionalFormatting>
  <conditionalFormatting sqref="I25">
    <cfRule type="cellIs" dxfId="213" priority="49" operator="equal">
      <formula>0</formula>
    </cfRule>
  </conditionalFormatting>
  <conditionalFormatting sqref="H24">
    <cfRule type="cellIs" dxfId="212" priority="13" operator="equal">
      <formula>""</formula>
    </cfRule>
  </conditionalFormatting>
  <conditionalFormatting sqref="F25:G25">
    <cfRule type="containsText" dxfId="211" priority="12" operator="containsText" text="Wert">
      <formula>NOT(ISERROR(SEARCH("Wert",F25)))</formula>
    </cfRule>
  </conditionalFormatting>
  <conditionalFormatting sqref="J23">
    <cfRule type="containsText" dxfId="210" priority="2" operator="containsText" text="ali">
      <formula>NOT(ISERROR(SEARCH("ali",J23)))</formula>
    </cfRule>
  </conditionalFormatting>
  <conditionalFormatting sqref="P28">
    <cfRule type="containsText" dxfId="209" priority="10" operator="containsText" text="wert">
      <formula>NOT(ISERROR(SEARCH("wert",P28)))</formula>
    </cfRule>
  </conditionalFormatting>
  <conditionalFormatting sqref="P29:P36">
    <cfRule type="expression" dxfId="208" priority="8">
      <formula>AND($K$17=0,$P29&lt;&gt;"")</formula>
    </cfRule>
    <cfRule type="expression" dxfId="207" priority="9">
      <formula>AND($C$17&lt;&gt;"",$K$17&gt;0)</formula>
    </cfRule>
  </conditionalFormatting>
  <conditionalFormatting sqref="H25">
    <cfRule type="expression" dxfId="206" priority="7">
      <formula>OR(AND($M$9="",H25&lt;&gt;""),AND($F25&lt;&gt;"",$K$17&gt;0))</formula>
    </cfRule>
  </conditionalFormatting>
  <conditionalFormatting sqref="H26:H32">
    <cfRule type="expression" dxfId="205" priority="6">
      <formula>"UND($M$8="""";H24&lt;&gt;"""")"</formula>
    </cfRule>
  </conditionalFormatting>
  <conditionalFormatting sqref="J25">
    <cfRule type="cellIs" dxfId="204" priority="5" operator="notEqual">
      <formula>""</formula>
    </cfRule>
  </conditionalFormatting>
  <conditionalFormatting sqref="F24:H24">
    <cfRule type="expression" dxfId="203" priority="4">
      <formula>$C$17=""</formula>
    </cfRule>
  </conditionalFormatting>
  <conditionalFormatting sqref="C8">
    <cfRule type="containsText" dxfId="202" priority="3" operator="containsText" text="fehlt">
      <formula>NOT(ISERROR(SEARCH("fehlt",C8)))</formula>
    </cfRule>
  </conditionalFormatting>
  <conditionalFormatting sqref="M36 L40:N40">
    <cfRule type="expression" dxfId="201" priority="650">
      <formula>$M$36&gt;$V$24</formula>
    </cfRule>
  </conditionalFormatting>
  <conditionalFormatting sqref="M25">
    <cfRule type="expression" dxfId="200" priority="652">
      <formula>AND($M$25&lt;&gt;"",$M$25&gt;0,$M$25&gt;$V$24)</formula>
    </cfRule>
  </conditionalFormatting>
  <conditionalFormatting sqref="J23 F33:I33">
    <cfRule type="expression" dxfId="199" priority="11">
      <formula>AND($J$23&gt;0,$J$33="")</formula>
    </cfRule>
  </conditionalFormatting>
  <conditionalFormatting sqref="J26:J32">
    <cfRule type="expression" dxfId="198" priority="1">
      <formula>AND($H26&lt;&gt;"",$I26="",$J$23&gt;0)</formula>
    </cfRule>
  </conditionalFormatting>
  <dataValidations count="13">
    <dataValidation type="decimal" allowBlank="1" showInputMessage="1" showErrorMessage="1" errorTitle="Fehler bei Betragseingabe!" error="Betragseingabe falsch oder außerhalb des zulässigen Wertebereichs!" promptTitle="Hinweis Betragseingabe:" prompt="Es muss ein Betrag zwischen &quot;0,00&quot; und &quot;999.999&quot; eingegeben werden!" sqref="C41 S40 C25:C39 O25:O36">
      <formula1>0</formula1>
      <formula2>999999</formula2>
    </dataValidation>
    <dataValidation type="decimal" allowBlank="1" showInputMessage="1" showErrorMessage="1" errorTitle="Fehler bei Betragseingabe!" error="Betragseingabe falsch oder außerhalb des zulässigen Wertebereichs!" promptTitle="Hinweis Betragseingabe:" prompt="Es muss ein Betrag größer &quot;0,00&quot; und kleiner &quot;999.999&quot; eingegeben werden!" sqref="C42">
      <formula1>0</formula1>
      <formula2>999999</formula2>
    </dataValidation>
    <dataValidation type="date" allowBlank="1" showInputMessage="1" showErrorMessage="1" errorTitle="Fehler bei Datumseingabe!" error="Datumseingabe falsch oder außerhalb des zulässigen Wertebereichs!" promptTitle="Hinweis Datumseingabe:" prompt="Geben Sie ein gültiges Datum zwischen 01.01.1960 und Ende des Förderungszeitraums ein!" sqref="M9">
      <formula1>21916</formula1>
      <formula2>$F$9</formula2>
    </dataValidation>
    <dataValidation type="list" allowBlank="1" showInputMessage="1" showErrorMessage="1" errorTitle="Fehlerhafte Eingabe!" error="Nur Einträge aus der Liste zulässig!" promptTitle="Hinweis zur Eingabe:" prompt="Bitte wählen Sie aus der Liste aus!" sqref="M17 Q18">
      <formula1>"Ja,Nein"</formula1>
    </dataValidation>
    <dataValidation type="decimal" allowBlank="1" showInputMessage="1" showErrorMessage="1" errorTitle="Fehler bei Betragseingabe!" error="Betragseingabe falsch oder außerhalb des zulässigen Wertebereichs!" promptTitle="Hinweis Betragseingabe:" prompt="Es muss ein Betrag größer &quot;0,00&quot; und maximal &quot;40,00&quot; eingegeben werden!" sqref="M10 Q17">
      <formula1>0.01</formula1>
      <formula2>$U$6</formula2>
    </dataValidation>
    <dataValidation type="list" allowBlank="1" showInputMessage="1" showErrorMessage="1" errorTitle="Fehlerhafte Eingabe!" error="Nur Einträge aus der Liste zulässig!" promptTitle="Hinweis zur Eingabe:" prompt="Bitte wählen Sie aus der Liste aus!" sqref="C17:J17">
      <formula1>"Keine besondere Gruppe,Öffentlich Bedienstete/r bzw. Vertrag nach öffentl. Recht,Lehrling,Geringfügig Beschäftigte/r,Freie/r DienstnehmerIn, ArbeitnehmerIn in Kurzarbeit/Altersteilzeit,ArbeitnehmerIn mit Bauarbeiter-Urlaubsgesetz,Behinderte/r nach BEinstG"</formula1>
    </dataValidation>
    <dataValidation type="textLength" operator="greaterThanOrEqual" allowBlank="1" showInputMessage="1" showErrorMessage="1" errorTitle="Fehlerhafte Eingabe!" error="Eingabe unzureichend oder außerhalb des zulässigen Bereichs!" promptTitle="Hinweis zur Eingabe:" prompt="Geben Sie mindestens 3 Buchstaben ein!" sqref="F21:J21 L28:L35 C21 F19:J19 C19 C15:J16 D19:E21">
      <formula1>$U$3</formula1>
    </dataValidation>
    <dataValidation type="whole" allowBlank="1" showInputMessage="1" showErrorMessage="1" errorTitle="Fehler bei Betragseingabe!" error="Betragseingabe falsch oder außerhalb des zulässigen Wertebereichs!" promptTitle="Hinweis Betragseingabe:" prompt="Es muss eine ganze Zahl zwischen &quot;1&quot; und &quot;360&quot; eingegeben werden!" sqref="T17 J33">
      <formula1>1</formula1>
      <formula2>$U$4</formula2>
    </dataValidation>
    <dataValidation type="decimal" allowBlank="1" showInputMessage="1" showErrorMessage="1" errorTitle="Fehler bei Betragseingabe!" error="Betragseingabe falsch oder außerhalb des zulässigen Wertebereichs!" promptTitle="Hinweis Betragseingabe:" prompt="Es muss ein Betrag zwischen &quot;4.650,00&quot; und  &quot;9.999,99&quot; eingegeben werden!" sqref="T18">
      <formula1>$U$12</formula1>
      <formula2>9999.99</formula2>
    </dataValidation>
    <dataValidation type="decimal" allowBlank="1" showInputMessage="1" showErrorMessage="1" errorTitle="Fehler bei Betragseingabe!" error="Betragseingabe falsch oder außerhalb des zulässigen Wertebereichs!" promptTitle="Hinweis Betragseingabe:" prompt="Es muss ein Betrag zwischen &quot;0,00&quot; und &quot;2.500,00&quot; eingegeben werden!" sqref="M28:M35">
      <formula1>0</formula1>
      <formula2>$U$23*10</formula2>
    </dataValidation>
    <dataValidation type="decimal" allowBlank="1" showInputMessage="1" showErrorMessage="1" errorTitle="Fehler bei Betragseingabe!" error="Betragseingabe falsch oder außerhalb des zulässigen Wertebereichs!" promptTitle="Hinweis Betragseingabe:" prompt="Es muss ein Betrag zwischen &quot;4.860,00&quot; und &quot;9.999,99&quot; (Fall SEK-Methode) bzw. &quot;0,00&quot; und &quot;99.999,99&quot;(Fall IST-Methode) eingegeben werden!" sqref="I26:I32">
      <formula1>IF($K$17=0,$U$12,0)</formula1>
      <formula2>IF($K$17=0,9999.99,99999.99)</formula2>
    </dataValidation>
    <dataValidation type="decimal" allowBlank="1" showInputMessage="1" showErrorMessage="1" errorTitle="Fehler bei Betragseingabe!" error="Betragseingabe falsch oder außerhalb des zulässigen Wertebereichs!" promptTitle="Hinweis Betragseingabe:" prompt="Es muss ein Betrag zwischen &quot;0,00&quot; und dem anhand der Projektlaufzeit (in Jahren) maximal möglichen aliquotierten Stundenteiler eingegeben werden!" sqref="M25">
      <formula1>0</formula1>
      <formula2>$V$24</formula2>
    </dataValidation>
    <dataValidation type="decimal" showInputMessage="1" showErrorMessage="1" errorTitle="Fehler bei Betragseingabe!" error="Betragseingabe falsch oder außerhalb des zulässigen Wertebereichs!" promptTitle="Hinweis Betragseingabe:" prompt="Es können nicht mehr Stunden als nachgewiesen abgezogen werden, zusätzlich darf der Wert die max. möglichen aliquoten Projektstunden nicht überschreiten!" sqref="Q25">
      <formula1>M25*-1</formula1>
      <formula2>$V$24-$M$25</formula2>
    </dataValidation>
  </dataValidations>
  <pageMargins left="0.70866141732283505" right="0.70866141732283505" top="0.59055118110236204" bottom="0.39370078740157499" header="0.31496062992126" footer="0.31496062992126"/>
  <pageSetup paperSize="9" scale="70" orientation="landscape" r:id="rId1"/>
  <headerFooter>
    <oddHeader>&amp;L&amp;A</oddHeader>
    <oddFooter>&amp;LSFG_Nachweis_Stundensatzberechnung_SEK&amp;RSeite &amp;P von &amp;N</oddFooter>
  </headerFooter>
  <ignoredErrors>
    <ignoredError sqref="D27" 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002060"/>
    <pageSetUpPr fitToPage="1"/>
  </sheetPr>
  <dimension ref="A1:V273"/>
  <sheetViews>
    <sheetView view="pageBreakPreview" zoomScaleNormal="85" zoomScaleSheetLayoutView="100" zoomScalePageLayoutView="55" workbookViewId="0">
      <selection activeCell="I13" sqref="I13"/>
    </sheetView>
  </sheetViews>
  <sheetFormatPr baseColWidth="10" defaultColWidth="11.42578125" defaultRowHeight="12.75" outlineLevelCol="1" x14ac:dyDescent="0.2"/>
  <cols>
    <col min="1" max="1" width="13.5703125" style="782" customWidth="1"/>
    <col min="2" max="4" width="10.7109375" style="782" customWidth="1"/>
    <col min="5" max="5" width="14.28515625" style="782" customWidth="1"/>
    <col min="6" max="7" width="12.85546875" style="782" customWidth="1"/>
    <col min="8" max="8" width="47.140625" style="782" customWidth="1"/>
    <col min="9" max="9" width="14.28515625" style="782" customWidth="1"/>
    <col min="10" max="10" width="7.140625" style="782" customWidth="1"/>
    <col min="11" max="11" width="14.42578125" style="782" customWidth="1"/>
    <col min="12" max="14" width="12.85546875" style="782" hidden="1" customWidth="1" outlineLevel="1"/>
    <col min="15" max="15" width="28.5703125" style="691" hidden="1" customWidth="1" outlineLevel="1"/>
    <col min="16" max="18" width="11.42578125" style="691" hidden="1" customWidth="1" outlineLevel="1"/>
    <col min="19" max="19" width="11.42578125" style="691" collapsed="1"/>
    <col min="20" max="16384" width="11.42578125" style="691"/>
  </cols>
  <sheetData>
    <row r="1" spans="1:22" ht="15" customHeight="1" x14ac:dyDescent="0.2">
      <c r="A1" s="1129"/>
      <c r="B1" s="1129"/>
      <c r="C1" s="1129"/>
      <c r="D1" s="1129"/>
      <c r="E1" s="1129"/>
      <c r="F1" s="1129"/>
      <c r="G1" s="1129"/>
      <c r="H1" s="1129"/>
      <c r="I1" s="1129"/>
      <c r="J1" s="1129"/>
      <c r="K1" s="1129"/>
      <c r="L1" s="689"/>
      <c r="M1" s="690"/>
      <c r="N1" s="690"/>
      <c r="P1" s="789">
        <f>MAX(I13,'Allgemeine Daten'!E11,I11)</f>
        <v>42736</v>
      </c>
      <c r="Q1" s="691" t="s">
        <v>243</v>
      </c>
    </row>
    <row r="2" spans="1:22" ht="15" customHeight="1" x14ac:dyDescent="0.2">
      <c r="A2" s="1130" t="s">
        <v>28</v>
      </c>
      <c r="B2" s="1130"/>
      <c r="C2" s="1130"/>
      <c r="D2" s="1130"/>
      <c r="E2" s="1130"/>
      <c r="F2" s="1130"/>
      <c r="G2" s="1130"/>
      <c r="H2" s="1130"/>
      <c r="I2" s="1130"/>
      <c r="J2" s="1130"/>
      <c r="K2" s="1130"/>
      <c r="L2" s="689"/>
      <c r="M2" s="690"/>
      <c r="N2" s="690"/>
      <c r="P2" s="789">
        <f>'Allgemeine Daten'!G11</f>
        <v>45291</v>
      </c>
      <c r="Q2" s="691" t="s">
        <v>244</v>
      </c>
    </row>
    <row r="3" spans="1:22" ht="15" customHeight="1" x14ac:dyDescent="0.2">
      <c r="A3" s="1130"/>
      <c r="B3" s="1130"/>
      <c r="C3" s="1130"/>
      <c r="D3" s="1130"/>
      <c r="E3" s="1130"/>
      <c r="F3" s="1130"/>
      <c r="G3" s="1130"/>
      <c r="H3" s="1130"/>
      <c r="I3" s="1130"/>
      <c r="J3" s="1130"/>
      <c r="K3" s="1130"/>
      <c r="L3" s="689"/>
      <c r="M3" s="690"/>
      <c r="N3" s="690"/>
      <c r="P3" s="790">
        <v>43344</v>
      </c>
      <c r="Q3" s="691" t="s">
        <v>241</v>
      </c>
    </row>
    <row r="4" spans="1:22" ht="15" customHeight="1" x14ac:dyDescent="0.2">
      <c r="A4" s="1130"/>
      <c r="B4" s="1130"/>
      <c r="C4" s="1130"/>
      <c r="D4" s="1130"/>
      <c r="E4" s="1130"/>
      <c r="F4" s="1130"/>
      <c r="G4" s="1130"/>
      <c r="H4" s="1130"/>
      <c r="I4" s="1130"/>
      <c r="J4" s="1130"/>
      <c r="K4" s="1130"/>
      <c r="L4" s="689"/>
      <c r="M4" s="690"/>
      <c r="N4" s="690"/>
      <c r="P4" s="698">
        <f>'Personalkosten (Übersicht)'!W9</f>
        <v>34.08</v>
      </c>
      <c r="Q4" s="691" t="s">
        <v>218</v>
      </c>
    </row>
    <row r="5" spans="1:22" ht="15" customHeight="1" x14ac:dyDescent="0.2">
      <c r="A5" s="692"/>
      <c r="B5" s="692"/>
      <c r="C5" s="692"/>
      <c r="D5" s="692"/>
      <c r="E5" s="692"/>
      <c r="F5" s="692"/>
      <c r="G5" s="692"/>
      <c r="H5" s="692"/>
      <c r="I5" s="692"/>
      <c r="J5" s="483" t="s">
        <v>118</v>
      </c>
      <c r="K5" s="693" t="str">
        <f>'Allgemeine Daten'!Q8</f>
        <v>01.05.2019</v>
      </c>
      <c r="L5" s="689"/>
      <c r="M5" s="690"/>
      <c r="N5" s="690"/>
      <c r="P5" s="498">
        <v>10</v>
      </c>
      <c r="Q5" s="691" t="s">
        <v>245</v>
      </c>
    </row>
    <row r="6" spans="1:22" ht="15" customHeight="1" x14ac:dyDescent="0.2">
      <c r="A6" s="784" t="s">
        <v>98</v>
      </c>
      <c r="B6" s="1205" t="str">
        <f>'Allgemeine Daten'!O9</f>
        <v>09_FO_53_Belegverzeichnis_EFRE_2014-2020_F&amp;E_Projekte</v>
      </c>
      <c r="C6" s="1205"/>
      <c r="D6" s="1205"/>
      <c r="E6" s="1205"/>
      <c r="F6" s="1205"/>
      <c r="G6" s="1205"/>
      <c r="H6" s="1205"/>
      <c r="I6" s="785"/>
      <c r="J6" s="92" t="s">
        <v>96</v>
      </c>
      <c r="K6" s="697" t="str">
        <f>'Allgemeine Daten'!U7</f>
        <v>005/06.2019</v>
      </c>
      <c r="L6" s="691"/>
      <c r="M6" s="694"/>
      <c r="N6" s="690"/>
      <c r="P6" s="498">
        <v>12</v>
      </c>
      <c r="Q6" s="691" t="s">
        <v>247</v>
      </c>
    </row>
    <row r="7" spans="1:22" ht="22.5" customHeight="1" x14ac:dyDescent="0.25">
      <c r="A7" s="695" t="s">
        <v>200</v>
      </c>
      <c r="B7" s="696"/>
      <c r="C7" s="696"/>
      <c r="D7" s="696"/>
      <c r="E7" s="696"/>
      <c r="F7" s="696"/>
      <c r="G7" s="696"/>
      <c r="H7" s="696"/>
      <c r="I7" s="791"/>
      <c r="J7" s="792" t="s">
        <v>97</v>
      </c>
      <c r="K7" s="503" t="str">
        <f>'Allgemeine Daten'!U8</f>
        <v>3</v>
      </c>
      <c r="L7" s="689"/>
      <c r="M7" s="690"/>
      <c r="N7" s="690"/>
      <c r="O7" s="690"/>
      <c r="Q7" s="786" t="s">
        <v>240</v>
      </c>
      <c r="R7" s="788" t="b">
        <f>IF($K$86="ja",TRUE,FALSE)</f>
        <v>0</v>
      </c>
    </row>
    <row r="8" spans="1:22" ht="15" customHeight="1" x14ac:dyDescent="0.3">
      <c r="A8" s="699"/>
      <c r="B8" s="699"/>
      <c r="C8" s="699"/>
      <c r="D8" s="699"/>
      <c r="E8" s="699"/>
      <c r="F8" s="699"/>
      <c r="G8" s="699"/>
      <c r="H8" s="699"/>
      <c r="I8" s="699"/>
      <c r="J8" s="699"/>
      <c r="K8" s="699"/>
      <c r="L8" s="690"/>
      <c r="M8" s="690"/>
      <c r="N8" s="690"/>
      <c r="O8" s="690"/>
      <c r="P8" s="787">
        <v>20</v>
      </c>
      <c r="Q8" s="691" t="s">
        <v>248</v>
      </c>
    </row>
    <row r="9" spans="1:22" ht="15" customHeight="1" x14ac:dyDescent="0.3">
      <c r="A9" s="692"/>
      <c r="B9" s="701" t="s">
        <v>0</v>
      </c>
      <c r="C9" s="1206" t="str">
        <f>IF('Allgemeine Daten'!U6="","Eingabe fehlt!",'Allgemeine Daten'!U6)</f>
        <v>Eingabe fehlt!</v>
      </c>
      <c r="D9" s="1206"/>
      <c r="E9" s="692"/>
      <c r="F9" s="692"/>
      <c r="G9" s="699"/>
      <c r="H9" s="701" t="s">
        <v>201</v>
      </c>
      <c r="I9" s="1207" t="s">
        <v>307</v>
      </c>
      <c r="J9" s="1207"/>
      <c r="K9" s="1207"/>
      <c r="L9" s="690"/>
      <c r="M9" s="690"/>
      <c r="N9" s="690"/>
      <c r="O9" s="690"/>
      <c r="P9" s="700">
        <f>IF(K$86="ja",$P$8,$P$5)</f>
        <v>10</v>
      </c>
      <c r="Q9" s="691" t="s">
        <v>246</v>
      </c>
    </row>
    <row r="10" spans="1:22" ht="12.75" customHeight="1" x14ac:dyDescent="0.3">
      <c r="A10" s="699"/>
      <c r="B10" s="699"/>
      <c r="C10" s="699"/>
      <c r="D10" s="702"/>
      <c r="E10" s="699"/>
      <c r="F10" s="699"/>
      <c r="G10" s="699"/>
      <c r="H10" s="703" t="str">
        <f>IF(LEN(I9)&lt;P11,"(Eintrag von mindestens "&amp;P11&amp;" Zeichen erforderlich!)","")</f>
        <v/>
      </c>
      <c r="I10" s="704"/>
      <c r="J10" s="704"/>
      <c r="K10" s="704"/>
      <c r="L10" s="690"/>
      <c r="M10" s="690"/>
      <c r="N10" s="690"/>
      <c r="O10" s="690"/>
      <c r="P10" s="783">
        <v>20</v>
      </c>
      <c r="Q10" s="705" t="s">
        <v>202</v>
      </c>
    </row>
    <row r="11" spans="1:22" ht="15" customHeight="1" x14ac:dyDescent="0.3">
      <c r="A11" s="706" t="s">
        <v>58</v>
      </c>
      <c r="B11" s="707" t="str">
        <f>IF(F16="","==&gt; Notwendige Eingabe/n fehlt/fehlen!!","")</f>
        <v>==&gt; Notwendige Eingabe/n fehlt/fehlen!!</v>
      </c>
      <c r="C11" s="699"/>
      <c r="D11" s="699"/>
      <c r="E11" s="699"/>
      <c r="F11" s="699"/>
      <c r="G11" s="708"/>
      <c r="H11" s="701" t="s">
        <v>45</v>
      </c>
      <c r="I11" s="709" t="str">
        <f>IF('Allgemeine Daten'!E12="","Eingabe fehlt!",'Allgemeine Daten'!E12)</f>
        <v>Eingabe fehlt!</v>
      </c>
      <c r="J11" s="701" t="s">
        <v>5</v>
      </c>
      <c r="K11" s="709" t="str">
        <f>IF('Allgemeine Daten'!G12="","Eingabe fehlt!",'Allgemeine Daten'!G12)</f>
        <v>Eingabe fehlt!</v>
      </c>
      <c r="L11" s="690"/>
      <c r="M11" s="690"/>
      <c r="N11" s="690"/>
      <c r="O11" s="690"/>
      <c r="P11" s="488">
        <v>3</v>
      </c>
      <c r="Q11" s="691" t="s">
        <v>59</v>
      </c>
    </row>
    <row r="12" spans="1:22" ht="15" customHeight="1" thickBot="1" x14ac:dyDescent="0.35">
      <c r="A12" s="692"/>
      <c r="B12" s="692"/>
      <c r="C12" s="699"/>
      <c r="D12" s="699"/>
      <c r="E12" s="699"/>
      <c r="F12" s="699"/>
      <c r="G12" s="710"/>
      <c r="H12" s="710"/>
      <c r="J12" s="710"/>
      <c r="L12" s="692"/>
      <c r="M12" s="690"/>
      <c r="N12" s="690"/>
      <c r="O12" s="690"/>
      <c r="P12" s="711"/>
      <c r="Q12" s="543"/>
    </row>
    <row r="13" spans="1:22" ht="15" customHeight="1" x14ac:dyDescent="0.3">
      <c r="A13" s="712" t="s">
        <v>58</v>
      </c>
      <c r="B13" s="707" t="str">
        <f>IF(F16="","==&gt; Eingabe/n unzureichend oder inhaltlich falsch!!","")</f>
        <v>==&gt; Eingabe/n unzureichend oder inhaltlich falsch!!</v>
      </c>
      <c r="C13" s="699"/>
      <c r="D13" s="699"/>
      <c r="E13" s="713"/>
      <c r="F13" s="699"/>
      <c r="G13" s="710"/>
      <c r="H13" s="701" t="s">
        <v>203</v>
      </c>
      <c r="I13" s="507"/>
      <c r="J13" s="701" t="s">
        <v>5</v>
      </c>
      <c r="K13" s="709" t="str">
        <f>IF(I13="","Beginn fehlt!",IF(ISTEXT(K11),"DFZR unklar!",MAX(DATE(YEAR(P1),12,31),K11)))</f>
        <v>Beginn fehlt!</v>
      </c>
      <c r="L13" s="1152" t="s">
        <v>108</v>
      </c>
      <c r="M13" s="1153"/>
      <c r="N13" s="1153"/>
      <c r="O13" s="1154"/>
      <c r="P13" s="714"/>
      <c r="Q13" s="543"/>
      <c r="R13" s="715"/>
      <c r="S13" s="715"/>
      <c r="T13" s="715"/>
      <c r="U13" s="715"/>
      <c r="V13" s="715"/>
    </row>
    <row r="14" spans="1:22" ht="15" customHeight="1" x14ac:dyDescent="0.3">
      <c r="A14" s="692"/>
      <c r="B14" s="692"/>
      <c r="C14" s="699"/>
      <c r="D14" s="699"/>
      <c r="E14" s="699"/>
      <c r="F14" s="699"/>
      <c r="G14" s="710"/>
      <c r="H14" s="716"/>
      <c r="I14" s="717"/>
      <c r="J14" s="718"/>
      <c r="K14" s="719"/>
      <c r="L14" s="1155"/>
      <c r="M14" s="1156"/>
      <c r="N14" s="1156"/>
      <c r="O14" s="1157"/>
      <c r="P14" s="714"/>
      <c r="Q14" s="543"/>
      <c r="R14" s="715"/>
      <c r="S14" s="715"/>
      <c r="T14" s="715"/>
      <c r="U14" s="715"/>
      <c r="V14" s="715"/>
    </row>
    <row r="15" spans="1:22" ht="15" customHeight="1" thickBot="1" x14ac:dyDescent="0.35">
      <c r="A15" s="720" t="s">
        <v>58</v>
      </c>
      <c r="B15" s="721" t="str">
        <f>IF(AND(F16="",K$86&lt;&gt;"ja"),"==&gt; Eingabe/n mit Erklärungs-/Dokumentationsbedarf!!","")</f>
        <v>==&gt; Eingabe/n mit Erklärungs-/Dokumentationsbedarf!!</v>
      </c>
      <c r="C15" s="699"/>
      <c r="D15" s="699"/>
      <c r="E15" s="699"/>
      <c r="F15" s="699"/>
      <c r="G15" s="710"/>
      <c r="H15" s="716"/>
      <c r="I15" s="718"/>
      <c r="J15" s="718"/>
      <c r="K15" s="1050" t="str">
        <f>IF(F16="","ACHTUNG: Für jede/n MitarbeiterIn ist ein eigenes Blatt zu führen!! ==&gt; Ggf. Kopie(n) erstellen!!",IF(I13&lt;&gt;"","","Ab dem Projektbeginn können maximal 2 unterschiedliche Kalenderjahre berücksichtigt werden!!"))</f>
        <v>ACHTUNG: Für jede/n MitarbeiterIn ist ein eigenes Blatt zu führen!! ==&gt; Ggf. Kopie(n) erstellen!!</v>
      </c>
      <c r="L15" s="1158"/>
      <c r="M15" s="1159"/>
      <c r="N15" s="1159"/>
      <c r="O15" s="1160"/>
      <c r="P15" s="714"/>
      <c r="Q15" s="543"/>
      <c r="R15" s="715"/>
      <c r="S15" s="715"/>
      <c r="T15" s="715"/>
      <c r="U15" s="715"/>
      <c r="V15" s="715"/>
    </row>
    <row r="16" spans="1:22" ht="15" customHeight="1" thickBot="1" x14ac:dyDescent="0.25">
      <c r="A16" s="722"/>
      <c r="B16" s="692"/>
      <c r="C16" s="692"/>
      <c r="D16" s="723"/>
      <c r="E16" s="793" t="str">
        <f>IF(F16&lt;&gt;"","Projektstunden (gefiltert)*:","")</f>
        <v/>
      </c>
      <c r="F16" s="795" t="str">
        <f>IF(OR($C$9="",$I$9="",$I$11="",$K$11="",$I$13="",LEN($I$9)&lt;$P$11,A18="",B18="",C18="",G18="",H18=""),"",IF(L81&gt;0,SUBTOTAL(9,F18:F80),""))</f>
        <v/>
      </c>
      <c r="G16" s="692"/>
      <c r="H16" s="692"/>
      <c r="I16" s="724"/>
      <c r="J16" s="724"/>
      <c r="K16" s="796" t="str">
        <f>IF(F16="","Aufgrund der Eingaben kann die Summe der Projektstunden nicht berechnet werden!!","")</f>
        <v>Aufgrund der Eingaben kann die Summe der Projektstunden nicht berechnet werden!!</v>
      </c>
      <c r="L16" s="725"/>
      <c r="M16" s="726" t="str">
        <f>IF(N16&lt;&gt;"","anr. Projektstd. (gefiltert):","")</f>
        <v/>
      </c>
      <c r="N16" s="794" t="str">
        <f>IF(OR($C$9="",$I$9="",$I$11="",$K$11="",$I$13="",LEN($I$9)&lt;$P$11,A18="",B18="",C18="",L18="",G18="",H18=""),"",IF(N81&gt;0,SUBTOTAL(9,N18:N80),""))</f>
        <v/>
      </c>
      <c r="O16" s="727"/>
      <c r="P16" s="728" t="s">
        <v>204</v>
      </c>
      <c r="Q16" s="728" t="s">
        <v>205</v>
      </c>
      <c r="R16" s="728" t="s">
        <v>242</v>
      </c>
      <c r="S16" s="729"/>
      <c r="T16" s="729"/>
      <c r="U16" s="729"/>
      <c r="V16" s="729"/>
    </row>
    <row r="17" spans="1:21" ht="66" customHeight="1" thickBot="1" x14ac:dyDescent="0.25">
      <c r="A17" s="730" t="s">
        <v>236</v>
      </c>
      <c r="B17" s="731" t="s">
        <v>237</v>
      </c>
      <c r="C17" s="731" t="s">
        <v>238</v>
      </c>
      <c r="D17" s="731" t="s">
        <v>239</v>
      </c>
      <c r="E17" s="732" t="s">
        <v>206</v>
      </c>
      <c r="F17" s="733" t="s">
        <v>207</v>
      </c>
      <c r="G17" s="731" t="s">
        <v>306</v>
      </c>
      <c r="H17" s="1208" t="str">
        <f>"Aussagekräftige Tätigkeitsbeschreibung
(mindestens "&amp;P10&amp;" Zeichen)"</f>
        <v>Aussagekräftige Tätigkeitsbeschreibung
(mindestens 20 Zeichen)</v>
      </c>
      <c r="I17" s="1209"/>
      <c r="J17" s="1209"/>
      <c r="K17" s="1210"/>
      <c r="L17" s="734" t="s">
        <v>208</v>
      </c>
      <c r="M17" s="735" t="s">
        <v>49</v>
      </c>
      <c r="N17" s="736" t="s">
        <v>174</v>
      </c>
      <c r="O17" s="737" t="s">
        <v>50</v>
      </c>
      <c r="P17" s="738">
        <f>SUBTOTAL(9,P18:P80)</f>
        <v>0</v>
      </c>
      <c r="Q17" s="738">
        <f>SUBTOTAL(9,Q18:Q80)</f>
        <v>0</v>
      </c>
      <c r="R17" s="738"/>
      <c r="S17" s="739"/>
      <c r="T17" s="740"/>
      <c r="U17" s="739"/>
    </row>
    <row r="18" spans="1:21" ht="13.5" thickTop="1" x14ac:dyDescent="0.2">
      <c r="A18" s="741"/>
      <c r="B18" s="742"/>
      <c r="C18" s="742"/>
      <c r="D18" s="743"/>
      <c r="E18" s="744">
        <f t="shared" ref="E18:E80" si="0">IF(AND(B18&lt;&gt;"",C18&lt;&gt;""),(C18-B18)*24-D18,0)</f>
        <v>0</v>
      </c>
      <c r="F18" s="745"/>
      <c r="G18" s="746"/>
      <c r="H18" s="1211"/>
      <c r="I18" s="1212"/>
      <c r="J18" s="1212"/>
      <c r="K18" s="1213"/>
      <c r="L18" s="747" t="str">
        <f>IF(OR(G18="",LEN(H18)&lt;$P$10),"",IF(K$86="ja",F18,IF(A18="","",IF(AND(A18&gt;=$P$1,A18&lt;=$K$13),IF(F18&gt;0,IF(F18&gt;P$9,P$9,F18),""),IF(A18&gt;$K$13,"nach DFZR!","vor DFZR!")))))</f>
        <v/>
      </c>
      <c r="M18" s="748"/>
      <c r="N18" s="576">
        <f t="shared" ref="N18:N80" si="1">MAX(IF(ISERROR(L18+M18),0,L18+M18),0)</f>
        <v>0</v>
      </c>
      <c r="O18" s="749"/>
      <c r="P18" s="750">
        <f>IF(AND((C18-B18)*24&gt;6,D18&lt;0.5),1,0)</f>
        <v>0</v>
      </c>
      <c r="Q18" s="750">
        <f t="shared" ref="Q18:Q80" si="2">IF(AND(F18&gt;0,H18&lt;&gt;"",LEN(H18)&lt;$P$10),1,0)</f>
        <v>0</v>
      </c>
      <c r="R18" s="750">
        <f>IF(E18&gt;0,IF(OR(A18&lt;$P$3,$R$7*1),$P$9,$P$6),0)</f>
        <v>0</v>
      </c>
      <c r="S18" s="739"/>
      <c r="T18" s="739"/>
      <c r="U18" s="739"/>
    </row>
    <row r="19" spans="1:21" x14ac:dyDescent="0.2">
      <c r="A19" s="751"/>
      <c r="B19" s="752"/>
      <c r="C19" s="752"/>
      <c r="D19" s="753"/>
      <c r="E19" s="744">
        <f t="shared" si="0"/>
        <v>0</v>
      </c>
      <c r="F19" s="754"/>
      <c r="G19" s="755"/>
      <c r="H19" s="1202"/>
      <c r="I19" s="1203"/>
      <c r="J19" s="1203"/>
      <c r="K19" s="1204"/>
      <c r="L19" s="747" t="str">
        <f>IF(OR(G19="",LEN(H19)&lt;$P$10),"",IF(K$86="ja",F19,IF(A19="","",IF(AND(A19&gt;=$P$1,A19&lt;=$K$13),IF(F19&gt;0,IF(SUMIF(A$18:A19,A19,F$18:F19)&gt;P$9,IF(F19&gt;0,IF(SUMIF(A$18:A19,A19,F$18:F19)-F19&gt;R19,"",MIN(ABS(SUMIF(A$18:A19,A19,F$18:F19)-F19-R19),F19)),IF(SUMIF(A$18:A19,A19,F$18:F19)-F18&gt;R19,"",MIN(ABS(SUMIF(A$18:A19,A19,F$18:F19)-F19-R19),F19))),IF(SUMIF(A$18:A18,A19,F$18:F19)&gt;F19,F19,MIN(MAX(ABS(SUMIF(A$18:A18,A19,F$18:F19)-R19),SUMIF(A$18:A18,A19,F$18:F19)-F19),F19))),""),IF(A19&gt;$K$13,"nach DFZR!","vor DFZR!")))))</f>
        <v/>
      </c>
      <c r="M19" s="756"/>
      <c r="N19" s="757">
        <f t="shared" si="1"/>
        <v>0</v>
      </c>
      <c r="O19" s="749"/>
      <c r="P19" s="750">
        <f t="shared" ref="P19:P80" si="3">IF(AND(F19&gt;0,H19&lt;&gt;"",LEN(H19)&lt;$P$10),1,0)</f>
        <v>0</v>
      </c>
      <c r="Q19" s="750">
        <f t="shared" si="2"/>
        <v>0</v>
      </c>
      <c r="R19" s="750">
        <f>IF(E19&gt;0,IF(OR(A19&lt;$P$3,$R$7*1),$P$9,$P$6),0)</f>
        <v>0</v>
      </c>
      <c r="S19" s="739"/>
      <c r="T19" s="739"/>
      <c r="U19" s="739"/>
    </row>
    <row r="20" spans="1:21" x14ac:dyDescent="0.2">
      <c r="A20" s="751"/>
      <c r="B20" s="752"/>
      <c r="C20" s="752"/>
      <c r="D20" s="753"/>
      <c r="E20" s="744">
        <f t="shared" si="0"/>
        <v>0</v>
      </c>
      <c r="F20" s="754"/>
      <c r="G20" s="755"/>
      <c r="H20" s="1202"/>
      <c r="I20" s="1203"/>
      <c r="J20" s="1203"/>
      <c r="K20" s="1204"/>
      <c r="L20" s="747" t="str">
        <f>IF(OR(G20="",LEN(H20)&lt;$P$10),"",IF(K$86="ja",F20,IF(A20="","",IF(AND(A20&gt;=$P$1,A20&lt;=$K$13),IF(F20&gt;0,IF(SUMIF(A$18:A20,A20,F$18:F20)&gt;P$9,IF(F20&gt;0,IF(SUMIF(A$18:A20,A20,F$18:F20)-F20&gt;R20,"",MIN(ABS(SUMIF(A$18:A20,A20,F$18:F20)-F20-R20),F20)),IF(SUMIF(A$18:A20,A20,F$18:F20)-F19&gt;R20,"",MIN(ABS(SUMIF(A$18:A20,A20,F$18:F20)-F20-R20),F20))),IF(SUMIF(A$18:A19,A20,F$18:F20)&gt;F20,F20,MIN(MAX(ABS(SUMIF(A$18:A19,A20,F$18:F20)-R20),SUMIF(A$18:A19,A20,F$18:F20)-F20),F20))),""),IF(A20&gt;$K$13,"nach DFZR!","vor DFZR!")))))</f>
        <v/>
      </c>
      <c r="M20" s="756"/>
      <c r="N20" s="757">
        <f t="shared" si="1"/>
        <v>0</v>
      </c>
      <c r="O20" s="749"/>
      <c r="P20" s="750">
        <f t="shared" si="3"/>
        <v>0</v>
      </c>
      <c r="Q20" s="750">
        <f t="shared" si="2"/>
        <v>0</v>
      </c>
      <c r="R20" s="750">
        <f>IF(E20&gt;0,IF(OR(A20&lt;$P$3,$R$7*1),$P$9,$P$6),0)</f>
        <v>0</v>
      </c>
      <c r="S20" s="739"/>
      <c r="T20" s="739"/>
      <c r="U20" s="739"/>
    </row>
    <row r="21" spans="1:21" x14ac:dyDescent="0.2">
      <c r="A21" s="751"/>
      <c r="B21" s="752"/>
      <c r="C21" s="752"/>
      <c r="D21" s="753"/>
      <c r="E21" s="744">
        <f t="shared" si="0"/>
        <v>0</v>
      </c>
      <c r="F21" s="754"/>
      <c r="G21" s="755"/>
      <c r="H21" s="1202"/>
      <c r="I21" s="1203"/>
      <c r="J21" s="1203"/>
      <c r="K21" s="1204"/>
      <c r="L21" s="747" t="str">
        <f>IF(OR(G21="",LEN(H21)&lt;$P$10),"",IF(K$86="ja",F21,IF(A21="","",IF(AND(A21&gt;=$P$1,A21&lt;=$K$13),IF(F21&gt;0,IF(SUMIF(A$18:A21,A21,F$18:F21)&gt;P$9,IF(F21&gt;0,IF(SUMIF(A$18:A21,A21,F$18:F21)-F21&gt;R21,"",MIN(ABS(SUMIF(A$18:A21,A21,F$18:F21)-F21-R21),F21)),IF(SUMIF(A$18:A21,A21,F$18:F21)-F20&gt;R21,"",MIN(ABS(SUMIF(A$18:A21,A21,F$18:F21)-F21-R21),F21))),IF(SUMIF(A$18:A20,A21,F$18:F21)&gt;F21,F21,MIN(MAX(ABS(SUMIF(A$18:A20,A21,F$18:F21)-R21),SUMIF(A$18:A20,A21,F$18:F21)-F21),F21))),""),IF(A21&gt;$K$13,"nach DFZR!","vor DFZR!")))))</f>
        <v/>
      </c>
      <c r="M21" s="756"/>
      <c r="N21" s="757">
        <f t="shared" si="1"/>
        <v>0</v>
      </c>
      <c r="O21" s="749"/>
      <c r="P21" s="750">
        <f t="shared" si="3"/>
        <v>0</v>
      </c>
      <c r="Q21" s="750">
        <f t="shared" si="2"/>
        <v>0</v>
      </c>
      <c r="R21" s="750">
        <f t="shared" ref="R21:R52" si="4">IF(E21&gt;0,IF(OR(A21&gt;$P$3,$R$7*1),$P$9,$P$6),0)</f>
        <v>0</v>
      </c>
      <c r="S21" s="739"/>
      <c r="T21" s="739"/>
      <c r="U21" s="739"/>
    </row>
    <row r="22" spans="1:21" x14ac:dyDescent="0.2">
      <c r="A22" s="751"/>
      <c r="B22" s="752"/>
      <c r="C22" s="752"/>
      <c r="D22" s="753"/>
      <c r="E22" s="744">
        <f t="shared" si="0"/>
        <v>0</v>
      </c>
      <c r="F22" s="754"/>
      <c r="G22" s="755"/>
      <c r="H22" s="1202"/>
      <c r="I22" s="1203"/>
      <c r="J22" s="1203"/>
      <c r="K22" s="1204"/>
      <c r="L22" s="747" t="str">
        <f>IF(OR(G22="",LEN(H22)&lt;$P$10),"",IF(K$86="ja",F22,IF(A22="","",IF(AND(A22&gt;=$P$1,A22&lt;=$K$13),IF(F22&gt;0,IF(SUMIF(A$18:A22,A22,F$18:F22)&gt;P$9,IF(F22&gt;0,IF(SUMIF(A$18:A22,A22,F$18:F22)-F22&gt;R22,"",MIN(ABS(SUMIF(A$18:A22,A22,F$18:F22)-F22-R22),F22)),IF(SUMIF(A$18:A22,A22,F$18:F22)-F21&gt;R22,"",MIN(ABS(SUMIF(A$18:A22,A22,F$18:F22)-F22-R22),F22))),IF(SUMIF(A$18:A21,A22,F$18:F22)&gt;F22,F22,MIN(MAX(ABS(SUMIF(A$18:A21,A22,F$18:F22)-R22),SUMIF(A$18:A21,A22,F$18:F22)-F22),F22))),""),IF(A22&gt;$K$13,"nach DFZR!","vor DFZR!")))))</f>
        <v/>
      </c>
      <c r="M22" s="756"/>
      <c r="N22" s="757">
        <f t="shared" si="1"/>
        <v>0</v>
      </c>
      <c r="O22" s="749"/>
      <c r="P22" s="750">
        <f t="shared" si="3"/>
        <v>0</v>
      </c>
      <c r="Q22" s="750">
        <f t="shared" si="2"/>
        <v>0</v>
      </c>
      <c r="R22" s="750">
        <f t="shared" si="4"/>
        <v>0</v>
      </c>
      <c r="S22" s="739"/>
      <c r="T22" s="740"/>
      <c r="U22" s="739"/>
    </row>
    <row r="23" spans="1:21" x14ac:dyDescent="0.2">
      <c r="A23" s="751"/>
      <c r="B23" s="752"/>
      <c r="C23" s="752"/>
      <c r="D23" s="753"/>
      <c r="E23" s="744">
        <f t="shared" si="0"/>
        <v>0</v>
      </c>
      <c r="F23" s="754"/>
      <c r="G23" s="755"/>
      <c r="H23" s="1202"/>
      <c r="I23" s="1203"/>
      <c r="J23" s="1203"/>
      <c r="K23" s="1204"/>
      <c r="L23" s="747" t="str">
        <f>IF(OR(G23="",LEN(H23)&lt;$P$10),"",IF(K$86="ja",F23,IF(A23="","",IF(AND(A23&gt;=$P$1,A23&lt;=$K$13),IF(F23&gt;0,IF(SUMIF(A$18:A23,A23,F$18:F23)&gt;P$9,IF(F23&gt;0,IF(SUMIF(A$18:A23,A23,F$18:F23)-F23&gt;R23,"",MIN(ABS(SUMIF(A$18:A23,A23,F$18:F23)-F23-R23),F23)),IF(SUMIF(A$18:A23,A23,F$18:F23)-F22&gt;R23,"",MIN(ABS(SUMIF(A$18:A23,A23,F$18:F23)-F23-R23),F23))),IF(SUMIF(A$18:A22,A23,F$18:F23)&gt;F23,F23,MIN(MAX(ABS(SUMIF(A$18:A22,A23,F$18:F23)-R23),SUMIF(A$18:A22,A23,F$18:F23)-F23),F23))),""),IF(A23&gt;$K$13,"nach DFZR!","vor DFZR!")))))</f>
        <v/>
      </c>
      <c r="M23" s="756"/>
      <c r="N23" s="757">
        <f t="shared" si="1"/>
        <v>0</v>
      </c>
      <c r="O23" s="749"/>
      <c r="P23" s="750">
        <f t="shared" si="3"/>
        <v>0</v>
      </c>
      <c r="Q23" s="750">
        <f t="shared" si="2"/>
        <v>0</v>
      </c>
      <c r="R23" s="750">
        <f t="shared" si="4"/>
        <v>0</v>
      </c>
      <c r="S23" s="739"/>
      <c r="T23" s="740"/>
      <c r="U23" s="739"/>
    </row>
    <row r="24" spans="1:21" x14ac:dyDescent="0.2">
      <c r="A24" s="751"/>
      <c r="B24" s="752"/>
      <c r="C24" s="752"/>
      <c r="D24" s="753"/>
      <c r="E24" s="744">
        <f t="shared" si="0"/>
        <v>0</v>
      </c>
      <c r="F24" s="754"/>
      <c r="G24" s="755"/>
      <c r="H24" s="1202"/>
      <c r="I24" s="1203"/>
      <c r="J24" s="1203"/>
      <c r="K24" s="1204"/>
      <c r="L24" s="747" t="str">
        <f>IF(OR(G24="",LEN(H24)&lt;$P$10),"",IF(K$86="ja",F24,IF(A24="","",IF(AND(A24&gt;=$P$1,A24&lt;=$K$13),IF(F24&gt;0,IF(SUMIF(A$18:A24,A24,F$18:F24)&gt;P$9,IF(F24&gt;0,IF(SUMIF(A$18:A24,A24,F$18:F24)-F24&gt;R24,"",MIN(ABS(SUMIF(A$18:A24,A24,F$18:F24)-F24-R24),F24)),IF(SUMIF(A$18:A24,A24,F$18:F24)-F23&gt;R24,"",MIN(ABS(SUMIF(A$18:A24,A24,F$18:F24)-F24-R24),F24))),IF(SUMIF(A$18:A23,A24,F$18:F24)&gt;F24,F24,MIN(MAX(ABS(SUMIF(A$18:A23,A24,F$18:F24)-R24),SUMIF(A$18:A23,A24,F$18:F24)-F24),F24))),""),IF(A24&gt;$K$13,"nach DFZR!","vor DFZR!")))))</f>
        <v/>
      </c>
      <c r="M24" s="756"/>
      <c r="N24" s="757">
        <f t="shared" si="1"/>
        <v>0</v>
      </c>
      <c r="O24" s="749"/>
      <c r="P24" s="750">
        <f t="shared" si="3"/>
        <v>0</v>
      </c>
      <c r="Q24" s="750">
        <f t="shared" si="2"/>
        <v>0</v>
      </c>
      <c r="R24" s="750">
        <f t="shared" si="4"/>
        <v>0</v>
      </c>
      <c r="S24" s="739"/>
      <c r="T24" s="740"/>
      <c r="U24" s="739"/>
    </row>
    <row r="25" spans="1:21" x14ac:dyDescent="0.2">
      <c r="A25" s="751"/>
      <c r="B25" s="752"/>
      <c r="C25" s="752"/>
      <c r="D25" s="753"/>
      <c r="E25" s="744">
        <f t="shared" si="0"/>
        <v>0</v>
      </c>
      <c r="F25" s="754"/>
      <c r="G25" s="755"/>
      <c r="H25" s="1202"/>
      <c r="I25" s="1203"/>
      <c r="J25" s="1203"/>
      <c r="K25" s="1204"/>
      <c r="L25" s="747" t="str">
        <f>IF(OR(G25="",LEN(H25)&lt;$P$10),"",IF(K$86="ja",F25,IF(A25="","",IF(AND(A25&gt;=$P$1,A25&lt;=$K$13),IF(F25&gt;0,IF(SUMIF(A$18:A25,A25,F$18:F25)&gt;P$9,IF(F25&gt;0,IF(SUMIF(A$18:A25,A25,F$18:F25)-F25&gt;R25,"",MIN(ABS(SUMIF(A$18:A25,A25,F$18:F25)-F25-R25),F25)),IF(SUMIF(A$18:A25,A25,F$18:F25)-F24&gt;R25,"",MIN(ABS(SUMIF(A$18:A25,A25,F$18:F25)-F25-R25),F25))),IF(SUMIF(A$18:A24,A25,F$18:F25)&gt;F25,F25,MIN(MAX(ABS(SUMIF(A$18:A24,A25,F$18:F25)-R25),SUMIF(A$18:A24,A25,F$18:F25)-F25),F25))),""),IF(A25&gt;$K$13,"nach DFZR!","vor DFZR!")))))</f>
        <v/>
      </c>
      <c r="M25" s="756"/>
      <c r="N25" s="757">
        <f t="shared" si="1"/>
        <v>0</v>
      </c>
      <c r="O25" s="749"/>
      <c r="P25" s="750">
        <f t="shared" si="3"/>
        <v>0</v>
      </c>
      <c r="Q25" s="750">
        <f t="shared" si="2"/>
        <v>0</v>
      </c>
      <c r="R25" s="750">
        <f t="shared" si="4"/>
        <v>0</v>
      </c>
      <c r="S25" s="739"/>
      <c r="T25" s="740"/>
      <c r="U25" s="739"/>
    </row>
    <row r="26" spans="1:21" x14ac:dyDescent="0.2">
      <c r="A26" s="751"/>
      <c r="B26" s="752"/>
      <c r="C26" s="752"/>
      <c r="D26" s="753"/>
      <c r="E26" s="744">
        <f t="shared" si="0"/>
        <v>0</v>
      </c>
      <c r="F26" s="754"/>
      <c r="G26" s="755"/>
      <c r="H26" s="1202"/>
      <c r="I26" s="1203"/>
      <c r="J26" s="1203"/>
      <c r="K26" s="1204"/>
      <c r="L26" s="747" t="str">
        <f>IF(OR(G26="",LEN(H26)&lt;$P$10),"",IF(K$86="ja",F26,IF(A26="","",IF(AND(A26&gt;=$P$1,A26&lt;=$K$13),IF(F26&gt;0,IF(SUMIF(A$18:A26,A26,F$18:F26)&gt;P$9,IF(F26&gt;0,IF(SUMIF(A$18:A26,A26,F$18:F26)-F26&gt;R26,"",MIN(ABS(SUMIF(A$18:A26,A26,F$18:F26)-F26-R26),F26)),IF(SUMIF(A$18:A26,A26,F$18:F26)-F25&gt;R26,"",MIN(ABS(SUMIF(A$18:A26,A26,F$18:F26)-F26-R26),F26))),IF(SUMIF(A$18:A25,A26,F$18:F26)&gt;F26,F26,MIN(MAX(ABS(SUMIF(A$18:A25,A26,F$18:F26)-R26),SUMIF(A$18:A25,A26,F$18:F26)-F26),F26))),""),IF(A26&gt;$K$13,"nach DFZR!","vor DFZR!")))))</f>
        <v/>
      </c>
      <c r="M26" s="756"/>
      <c r="N26" s="757">
        <f t="shared" si="1"/>
        <v>0</v>
      </c>
      <c r="O26" s="749"/>
      <c r="P26" s="750">
        <f t="shared" si="3"/>
        <v>0</v>
      </c>
      <c r="Q26" s="750">
        <f t="shared" si="2"/>
        <v>0</v>
      </c>
      <c r="R26" s="750">
        <f t="shared" si="4"/>
        <v>0</v>
      </c>
      <c r="S26" s="739"/>
      <c r="T26" s="740"/>
      <c r="U26" s="739"/>
    </row>
    <row r="27" spans="1:21" x14ac:dyDescent="0.2">
      <c r="A27" s="751"/>
      <c r="B27" s="752"/>
      <c r="C27" s="752"/>
      <c r="D27" s="753"/>
      <c r="E27" s="744">
        <f t="shared" si="0"/>
        <v>0</v>
      </c>
      <c r="F27" s="754"/>
      <c r="G27" s="755"/>
      <c r="H27" s="1202"/>
      <c r="I27" s="1203"/>
      <c r="J27" s="1203"/>
      <c r="K27" s="1204"/>
      <c r="L27" s="747" t="str">
        <f>IF(OR(G27="",LEN(H27)&lt;$P$10),"",IF(K$86="ja",F27,IF(A27="","",IF(AND(A27&gt;=$P$1,A27&lt;=$K$13),IF(F27&gt;0,IF(SUMIF(A$18:A27,A27,F$18:F27)&gt;P$9,IF(F27&gt;0,IF(SUMIF(A$18:A27,A27,F$18:F27)-F27&gt;R27,"",MIN(ABS(SUMIF(A$18:A27,A27,F$18:F27)-F27-R27),F27)),IF(SUMIF(A$18:A27,A27,F$18:F27)-F26&gt;R27,"",MIN(ABS(SUMIF(A$18:A27,A27,F$18:F27)-F27-R27),F27))),IF(SUMIF(A$18:A26,A27,F$18:F27)&gt;F27,F27,MIN(MAX(ABS(SUMIF(A$18:A26,A27,F$18:F27)-R27),SUMIF(A$18:A26,A27,F$18:F27)-F27),F27))),""),IF(A27&gt;$K$13,"nach DFZR!","vor DFZR!")))))</f>
        <v/>
      </c>
      <c r="M27" s="756"/>
      <c r="N27" s="757">
        <f t="shared" si="1"/>
        <v>0</v>
      </c>
      <c r="O27" s="749"/>
      <c r="P27" s="750">
        <f t="shared" si="3"/>
        <v>0</v>
      </c>
      <c r="Q27" s="750">
        <f t="shared" si="2"/>
        <v>0</v>
      </c>
      <c r="R27" s="750">
        <f t="shared" si="4"/>
        <v>0</v>
      </c>
      <c r="S27" s="739"/>
      <c r="T27" s="740"/>
      <c r="U27" s="739"/>
    </row>
    <row r="28" spans="1:21" x14ac:dyDescent="0.2">
      <c r="A28" s="751"/>
      <c r="B28" s="752"/>
      <c r="C28" s="752"/>
      <c r="D28" s="753"/>
      <c r="E28" s="744">
        <f t="shared" si="0"/>
        <v>0</v>
      </c>
      <c r="F28" s="754"/>
      <c r="G28" s="755"/>
      <c r="H28" s="1202"/>
      <c r="I28" s="1203"/>
      <c r="J28" s="1203"/>
      <c r="K28" s="1204"/>
      <c r="L28" s="747" t="str">
        <f>IF(OR(G28="",LEN(H28)&lt;$P$10),"",IF(K$86="ja",F28,IF(A28="","",IF(AND(A28&gt;=$P$1,A28&lt;=$K$13),IF(F28&gt;0,IF(SUMIF(A$18:A28,A28,F$18:F28)&gt;P$9,IF(F28&gt;0,IF(SUMIF(A$18:A28,A28,F$18:F28)-F28&gt;R28,"",MIN(ABS(SUMIF(A$18:A28,A28,F$18:F28)-F28-R28),F28)),IF(SUMIF(A$18:A28,A28,F$18:F28)-F27&gt;R28,"",MIN(ABS(SUMIF(A$18:A28,A28,F$18:F28)-F28-R28),F28))),IF(SUMIF(A$18:A27,A28,F$18:F28)&gt;F28,F28,MIN(MAX(ABS(SUMIF(A$18:A27,A28,F$18:F28)-R28),SUMIF(A$18:A27,A28,F$18:F28)-F28),F28))),""),IF(A28&gt;$K$13,"nach DFZR!","vor DFZR!")))))</f>
        <v/>
      </c>
      <c r="M28" s="756"/>
      <c r="N28" s="757">
        <f t="shared" si="1"/>
        <v>0</v>
      </c>
      <c r="O28" s="749"/>
      <c r="P28" s="750">
        <f t="shared" si="3"/>
        <v>0</v>
      </c>
      <c r="Q28" s="750">
        <f t="shared" si="2"/>
        <v>0</v>
      </c>
      <c r="R28" s="750">
        <f t="shared" si="4"/>
        <v>0</v>
      </c>
      <c r="S28" s="739"/>
      <c r="T28" s="740"/>
      <c r="U28" s="739"/>
    </row>
    <row r="29" spans="1:21" x14ac:dyDescent="0.2">
      <c r="A29" s="751"/>
      <c r="B29" s="752"/>
      <c r="C29" s="752"/>
      <c r="D29" s="753"/>
      <c r="E29" s="744">
        <f t="shared" si="0"/>
        <v>0</v>
      </c>
      <c r="F29" s="754"/>
      <c r="G29" s="755"/>
      <c r="H29" s="1202"/>
      <c r="I29" s="1203"/>
      <c r="J29" s="1203"/>
      <c r="K29" s="1204"/>
      <c r="L29" s="747" t="str">
        <f>IF(OR(G29="",LEN(H29)&lt;$P$10),"",IF(K$86="ja",F29,IF(A29="","",IF(AND(A29&gt;=$P$1,A29&lt;=$K$13),IF(F29&gt;0,IF(SUMIF(A$18:A29,A29,F$18:F29)&gt;P$9,IF(F29&gt;0,IF(SUMIF(A$18:A29,A29,F$18:F29)-F29&gt;R29,"",MIN(ABS(SUMIF(A$18:A29,A29,F$18:F29)-F29-R29),F29)),IF(SUMIF(A$18:A29,A29,F$18:F29)-F28&gt;R29,"",MIN(ABS(SUMIF(A$18:A29,A29,F$18:F29)-F29-R29),F29))),IF(SUMIF(A$18:A28,A29,F$18:F29)&gt;F29,F29,MIN(MAX(ABS(SUMIF(A$18:A28,A29,F$18:F29)-R29),SUMIF(A$18:A28,A29,F$18:F29)-F29),F29))),""),IF(A29&gt;$K$13,"nach DFZR!","vor DFZR!")))))</f>
        <v/>
      </c>
      <c r="M29" s="756"/>
      <c r="N29" s="757">
        <f t="shared" si="1"/>
        <v>0</v>
      </c>
      <c r="O29" s="749"/>
      <c r="P29" s="750">
        <f t="shared" si="3"/>
        <v>0</v>
      </c>
      <c r="Q29" s="750">
        <f t="shared" si="2"/>
        <v>0</v>
      </c>
      <c r="R29" s="750">
        <f t="shared" si="4"/>
        <v>0</v>
      </c>
      <c r="S29" s="739"/>
      <c r="T29" s="740"/>
      <c r="U29" s="739"/>
    </row>
    <row r="30" spans="1:21" x14ac:dyDescent="0.2">
      <c r="A30" s="751"/>
      <c r="B30" s="752"/>
      <c r="C30" s="752"/>
      <c r="D30" s="753"/>
      <c r="E30" s="744">
        <f t="shared" si="0"/>
        <v>0</v>
      </c>
      <c r="F30" s="754"/>
      <c r="G30" s="755"/>
      <c r="H30" s="1202"/>
      <c r="I30" s="1203"/>
      <c r="J30" s="1203"/>
      <c r="K30" s="1204"/>
      <c r="L30" s="747" t="str">
        <f>IF(OR(G30="",LEN(H30)&lt;$P$10),"",IF(K$86="ja",F30,IF(A30="","",IF(AND(A30&gt;=$P$1,A30&lt;=$K$13),IF(F30&gt;0,IF(SUMIF(A$18:A30,A30,F$18:F30)&gt;P$9,IF(F30&gt;0,IF(SUMIF(A$18:A30,A30,F$18:F30)-F30&gt;R30,"",MIN(ABS(SUMIF(A$18:A30,A30,F$18:F30)-F30-R30),F30)),IF(SUMIF(A$18:A30,A30,F$18:F30)-F29&gt;R30,"",MIN(ABS(SUMIF(A$18:A30,A30,F$18:F30)-F30-R30),F30))),IF(SUMIF(A$18:A29,A30,F$18:F30)&gt;F30,F30,MIN(MAX(ABS(SUMIF(A$18:A29,A30,F$18:F30)-R30),SUMIF(A$18:A29,A30,F$18:F30)-F30),F30))),""),IF(A30&gt;$K$13,"nach DFZR!","vor DFZR!")))))</f>
        <v/>
      </c>
      <c r="M30" s="756"/>
      <c r="N30" s="757">
        <f t="shared" si="1"/>
        <v>0</v>
      </c>
      <c r="O30" s="749"/>
      <c r="P30" s="750">
        <f t="shared" si="3"/>
        <v>0</v>
      </c>
      <c r="Q30" s="750">
        <f t="shared" si="2"/>
        <v>0</v>
      </c>
      <c r="R30" s="750">
        <f t="shared" si="4"/>
        <v>0</v>
      </c>
      <c r="S30" s="739"/>
      <c r="T30" s="740"/>
      <c r="U30" s="739"/>
    </row>
    <row r="31" spans="1:21" x14ac:dyDescent="0.2">
      <c r="A31" s="751"/>
      <c r="B31" s="752"/>
      <c r="C31" s="752"/>
      <c r="D31" s="753"/>
      <c r="E31" s="744">
        <f t="shared" si="0"/>
        <v>0</v>
      </c>
      <c r="F31" s="754"/>
      <c r="G31" s="755"/>
      <c r="H31" s="1202"/>
      <c r="I31" s="1203"/>
      <c r="J31" s="1203"/>
      <c r="K31" s="1204"/>
      <c r="L31" s="747" t="str">
        <f>IF(OR(G31="",LEN(H31)&lt;$P$10),"",IF(K$86="ja",F31,IF(A31="","",IF(AND(A31&gt;=$P$1,A31&lt;=$K$13),IF(F31&gt;0,IF(SUMIF(A$18:A31,A31,F$18:F31)&gt;P$9,IF(F31&gt;0,IF(SUMIF(A$18:A31,A31,F$18:F31)-F31&gt;R31,"",MIN(ABS(SUMIF(A$18:A31,A31,F$18:F31)-F31-R31),F31)),IF(SUMIF(A$18:A31,A31,F$18:F31)-F30&gt;R31,"",MIN(ABS(SUMIF(A$18:A31,A31,F$18:F31)-F31-R31),F31))),IF(SUMIF(A$18:A30,A31,F$18:F31)&gt;F31,F31,MIN(MAX(ABS(SUMIF(A$18:A30,A31,F$18:F31)-R31),SUMIF(A$18:A30,A31,F$18:F31)-F31),F31))),""),IF(A31&gt;$K$13,"nach DFZR!","vor DFZR!")))))</f>
        <v/>
      </c>
      <c r="M31" s="756"/>
      <c r="N31" s="757">
        <f t="shared" si="1"/>
        <v>0</v>
      </c>
      <c r="O31" s="749"/>
      <c r="P31" s="750">
        <f t="shared" si="3"/>
        <v>0</v>
      </c>
      <c r="Q31" s="750">
        <f t="shared" si="2"/>
        <v>0</v>
      </c>
      <c r="R31" s="750">
        <f t="shared" si="4"/>
        <v>0</v>
      </c>
      <c r="S31" s="739"/>
      <c r="T31" s="740"/>
      <c r="U31" s="739"/>
    </row>
    <row r="32" spans="1:21" x14ac:dyDescent="0.2">
      <c r="A32" s="751"/>
      <c r="B32" s="752"/>
      <c r="C32" s="752"/>
      <c r="D32" s="753"/>
      <c r="E32" s="744">
        <f t="shared" si="0"/>
        <v>0</v>
      </c>
      <c r="F32" s="754"/>
      <c r="G32" s="755"/>
      <c r="H32" s="1202"/>
      <c r="I32" s="1203"/>
      <c r="J32" s="1203"/>
      <c r="K32" s="1204"/>
      <c r="L32" s="747" t="str">
        <f>IF(OR(G32="",LEN(H32)&lt;$P$10),"",IF(K$86="ja",F32,IF(A32="","",IF(AND(A32&gt;=$P$1,A32&lt;=$K$13),IF(F32&gt;0,IF(SUMIF(A$18:A32,A32,F$18:F32)&gt;P$9,IF(F32&gt;0,IF(SUMIF(A$18:A32,A32,F$18:F32)-F32&gt;R32,"",MIN(ABS(SUMIF(A$18:A32,A32,F$18:F32)-F32-R32),F32)),IF(SUMIF(A$18:A32,A32,F$18:F32)-F31&gt;R32,"",MIN(ABS(SUMIF(A$18:A32,A32,F$18:F32)-F32-R32),F32))),IF(SUMIF(A$18:A31,A32,F$18:F32)&gt;F32,F32,MIN(MAX(ABS(SUMIF(A$18:A31,A32,F$18:F32)-R32),SUMIF(A$18:A31,A32,F$18:F32)-F32),F32))),""),IF(A32&gt;$K$13,"nach DFZR!","vor DFZR!")))))</f>
        <v/>
      </c>
      <c r="M32" s="756"/>
      <c r="N32" s="757">
        <f t="shared" si="1"/>
        <v>0</v>
      </c>
      <c r="O32" s="749"/>
      <c r="P32" s="750">
        <f t="shared" si="3"/>
        <v>0</v>
      </c>
      <c r="Q32" s="750">
        <f t="shared" si="2"/>
        <v>0</v>
      </c>
      <c r="R32" s="750">
        <f t="shared" si="4"/>
        <v>0</v>
      </c>
      <c r="S32" s="739"/>
      <c r="T32" s="740"/>
      <c r="U32" s="739"/>
    </row>
    <row r="33" spans="1:21" x14ac:dyDescent="0.2">
      <c r="A33" s="751"/>
      <c r="B33" s="752"/>
      <c r="C33" s="752"/>
      <c r="D33" s="753"/>
      <c r="E33" s="744">
        <f t="shared" si="0"/>
        <v>0</v>
      </c>
      <c r="F33" s="754"/>
      <c r="G33" s="755"/>
      <c r="H33" s="1202"/>
      <c r="I33" s="1203"/>
      <c r="J33" s="1203"/>
      <c r="K33" s="1204"/>
      <c r="L33" s="747" t="str">
        <f>IF(OR(G33="",LEN(H33)&lt;$P$10),"",IF(K$86="ja",F33,IF(A33="","",IF(AND(A33&gt;=$P$1,A33&lt;=$K$13),IF(F33&gt;0,IF(SUMIF(A$18:A33,A33,F$18:F33)&gt;P$9,IF(F33&gt;0,IF(SUMIF(A$18:A33,A33,F$18:F33)-F33&gt;R33,"",MIN(ABS(SUMIF(A$18:A33,A33,F$18:F33)-F33-R33),F33)),IF(SUMIF(A$18:A33,A33,F$18:F33)-F32&gt;R33,"",MIN(ABS(SUMIF(A$18:A33,A33,F$18:F33)-F33-R33),F33))),IF(SUMIF(A$18:A32,A33,F$18:F33)&gt;F33,F33,MIN(MAX(ABS(SUMIF(A$18:A32,A33,F$18:F33)-R33),SUMIF(A$18:A32,A33,F$18:F33)-F33),F33))),""),IF(A33&gt;$K$13,"nach DFZR!","vor DFZR!")))))</f>
        <v/>
      </c>
      <c r="M33" s="756"/>
      <c r="N33" s="757">
        <f t="shared" si="1"/>
        <v>0</v>
      </c>
      <c r="O33" s="749"/>
      <c r="P33" s="750">
        <f t="shared" si="3"/>
        <v>0</v>
      </c>
      <c r="Q33" s="750">
        <f t="shared" si="2"/>
        <v>0</v>
      </c>
      <c r="R33" s="750">
        <f t="shared" si="4"/>
        <v>0</v>
      </c>
      <c r="S33" s="739"/>
      <c r="T33" s="740"/>
      <c r="U33" s="739"/>
    </row>
    <row r="34" spans="1:21" x14ac:dyDescent="0.2">
      <c r="A34" s="751"/>
      <c r="B34" s="752"/>
      <c r="C34" s="752"/>
      <c r="D34" s="753"/>
      <c r="E34" s="744">
        <f t="shared" si="0"/>
        <v>0</v>
      </c>
      <c r="F34" s="754"/>
      <c r="G34" s="755"/>
      <c r="H34" s="1202"/>
      <c r="I34" s="1203"/>
      <c r="J34" s="1203"/>
      <c r="K34" s="1204"/>
      <c r="L34" s="747" t="str">
        <f>IF(OR(G34="",LEN(H34)&lt;$P$10),"",IF(K$86="ja",F34,IF(A34="","",IF(AND(A34&gt;=$P$1,A34&lt;=$K$13),IF(F34&gt;0,IF(SUMIF(A$18:A34,A34,F$18:F34)&gt;P$9,IF(F34&gt;0,IF(SUMIF(A$18:A34,A34,F$18:F34)-F34&gt;R34,"",MIN(ABS(SUMIF(A$18:A34,A34,F$18:F34)-F34-R34),F34)),IF(SUMIF(A$18:A34,A34,F$18:F34)-F33&gt;R34,"",MIN(ABS(SUMIF(A$18:A34,A34,F$18:F34)-F34-R34),F34))),IF(SUMIF(A$18:A33,A34,F$18:F34)&gt;F34,F34,MIN(MAX(ABS(SUMIF(A$18:A33,A34,F$18:F34)-R34),SUMIF(A$18:A33,A34,F$18:F34)-F34),F34))),""),IF(A34&gt;$K$13,"nach DFZR!","vor DFZR!")))))</f>
        <v/>
      </c>
      <c r="M34" s="756"/>
      <c r="N34" s="757">
        <f t="shared" si="1"/>
        <v>0</v>
      </c>
      <c r="O34" s="749"/>
      <c r="P34" s="750">
        <f t="shared" si="3"/>
        <v>0</v>
      </c>
      <c r="Q34" s="750">
        <f t="shared" si="2"/>
        <v>0</v>
      </c>
      <c r="R34" s="750">
        <f t="shared" si="4"/>
        <v>0</v>
      </c>
      <c r="S34" s="739"/>
      <c r="T34" s="740"/>
      <c r="U34" s="739"/>
    </row>
    <row r="35" spans="1:21" x14ac:dyDescent="0.2">
      <c r="A35" s="751"/>
      <c r="B35" s="752"/>
      <c r="C35" s="752"/>
      <c r="D35" s="753"/>
      <c r="E35" s="744">
        <f t="shared" si="0"/>
        <v>0</v>
      </c>
      <c r="F35" s="754"/>
      <c r="G35" s="755"/>
      <c r="H35" s="1202"/>
      <c r="I35" s="1203"/>
      <c r="J35" s="1203"/>
      <c r="K35" s="1204"/>
      <c r="L35" s="747" t="str">
        <f>IF(OR(G35="",LEN(H35)&lt;$P$10),"",IF(K$86="ja",F35,IF(A35="","",IF(AND(A35&gt;=$P$1,A35&lt;=$K$13),IF(F35&gt;0,IF(SUMIF(A$18:A35,A35,F$18:F35)&gt;P$9,IF(F35&gt;0,IF(SUMIF(A$18:A35,A35,F$18:F35)-F35&gt;R35,"",MIN(ABS(SUMIF(A$18:A35,A35,F$18:F35)-F35-R35),F35)),IF(SUMIF(A$18:A35,A35,F$18:F35)-F34&gt;R35,"",MIN(ABS(SUMIF(A$18:A35,A35,F$18:F35)-F35-R35),F35))),IF(SUMIF(A$18:A34,A35,F$18:F35)&gt;F35,F35,MIN(MAX(ABS(SUMIF(A$18:A34,A35,F$18:F35)-R35),SUMIF(A$18:A34,A35,F$18:F35)-F35),F35))),""),IF(A35&gt;$K$13,"nach DFZR!","vor DFZR!")))))</f>
        <v/>
      </c>
      <c r="M35" s="756"/>
      <c r="N35" s="757">
        <f t="shared" si="1"/>
        <v>0</v>
      </c>
      <c r="O35" s="749"/>
      <c r="P35" s="750">
        <f t="shared" si="3"/>
        <v>0</v>
      </c>
      <c r="Q35" s="750">
        <f t="shared" si="2"/>
        <v>0</v>
      </c>
      <c r="R35" s="750">
        <f t="shared" si="4"/>
        <v>0</v>
      </c>
      <c r="S35" s="739"/>
      <c r="T35" s="740"/>
      <c r="U35" s="739"/>
    </row>
    <row r="36" spans="1:21" x14ac:dyDescent="0.2">
      <c r="A36" s="751"/>
      <c r="B36" s="752"/>
      <c r="C36" s="752"/>
      <c r="D36" s="753"/>
      <c r="E36" s="744">
        <f t="shared" si="0"/>
        <v>0</v>
      </c>
      <c r="F36" s="754"/>
      <c r="G36" s="755"/>
      <c r="H36" s="1202"/>
      <c r="I36" s="1203"/>
      <c r="J36" s="1203"/>
      <c r="K36" s="1204"/>
      <c r="L36" s="747" t="str">
        <f>IF(OR(G36="",LEN(H36)&lt;$P$10),"",IF(K$86="ja",F36,IF(A36="","",IF(AND(A36&gt;=$P$1,A36&lt;=$K$13),IF(F36&gt;0,IF(SUMIF(A$18:A36,A36,F$18:F36)&gt;P$9,IF(F36&gt;0,IF(SUMIF(A$18:A36,A36,F$18:F36)-F36&gt;R36,"",MIN(ABS(SUMIF(A$18:A36,A36,F$18:F36)-F36-R36),F36)),IF(SUMIF(A$18:A36,A36,F$18:F36)-F35&gt;R36,"",MIN(ABS(SUMIF(A$18:A36,A36,F$18:F36)-F36-R36),F36))),IF(SUMIF(A$18:A35,A36,F$18:F36)&gt;F36,F36,MIN(MAX(ABS(SUMIF(A$18:A35,A36,F$18:F36)-R36),SUMIF(A$18:A35,A36,F$18:F36)-F36),F36))),""),IF(A36&gt;$K$13,"nach DFZR!","vor DFZR!")))))</f>
        <v/>
      </c>
      <c r="M36" s="756"/>
      <c r="N36" s="757">
        <f t="shared" si="1"/>
        <v>0</v>
      </c>
      <c r="O36" s="749"/>
      <c r="P36" s="750">
        <f t="shared" si="3"/>
        <v>0</v>
      </c>
      <c r="Q36" s="750">
        <f t="shared" si="2"/>
        <v>0</v>
      </c>
      <c r="R36" s="750">
        <f t="shared" si="4"/>
        <v>0</v>
      </c>
      <c r="S36" s="739"/>
      <c r="T36" s="740"/>
      <c r="U36" s="739"/>
    </row>
    <row r="37" spans="1:21" x14ac:dyDescent="0.2">
      <c r="A37" s="751"/>
      <c r="B37" s="752"/>
      <c r="C37" s="752"/>
      <c r="D37" s="753"/>
      <c r="E37" s="744">
        <f t="shared" si="0"/>
        <v>0</v>
      </c>
      <c r="F37" s="754"/>
      <c r="G37" s="755"/>
      <c r="H37" s="1202"/>
      <c r="I37" s="1203"/>
      <c r="J37" s="1203"/>
      <c r="K37" s="1204"/>
      <c r="L37" s="747" t="str">
        <f>IF(OR(G37="",LEN(H37)&lt;$P$10),"",IF(K$86="ja",F37,IF(A37="","",IF(AND(A37&gt;=$P$1,A37&lt;=$K$13),IF(F37&gt;0,IF(SUMIF(A$18:A37,A37,F$18:F37)&gt;P$9,IF(F37&gt;0,IF(SUMIF(A$18:A37,A37,F$18:F37)-F37&gt;R37,"",MIN(ABS(SUMIF(A$18:A37,A37,F$18:F37)-F37-R37),F37)),IF(SUMIF(A$18:A37,A37,F$18:F37)-F36&gt;R37,"",MIN(ABS(SUMIF(A$18:A37,A37,F$18:F37)-F37-R37),F37))),IF(SUMIF(A$18:A36,A37,F$18:F37)&gt;F37,F37,MIN(MAX(ABS(SUMIF(A$18:A36,A37,F$18:F37)-R37),SUMIF(A$18:A36,A37,F$18:F37)-F37),F37))),""),IF(A37&gt;$K$13,"nach DFZR!","vor DFZR!")))))</f>
        <v/>
      </c>
      <c r="M37" s="756"/>
      <c r="N37" s="757">
        <f t="shared" si="1"/>
        <v>0</v>
      </c>
      <c r="O37" s="749"/>
      <c r="P37" s="750">
        <f t="shared" si="3"/>
        <v>0</v>
      </c>
      <c r="Q37" s="750">
        <f t="shared" si="2"/>
        <v>0</v>
      </c>
      <c r="R37" s="750">
        <f t="shared" si="4"/>
        <v>0</v>
      </c>
      <c r="S37" s="739"/>
      <c r="T37" s="740"/>
      <c r="U37" s="739"/>
    </row>
    <row r="38" spans="1:21" x14ac:dyDescent="0.2">
      <c r="A38" s="751"/>
      <c r="B38" s="752"/>
      <c r="C38" s="752"/>
      <c r="D38" s="753"/>
      <c r="E38" s="744">
        <f t="shared" si="0"/>
        <v>0</v>
      </c>
      <c r="F38" s="754"/>
      <c r="G38" s="755"/>
      <c r="H38" s="1202"/>
      <c r="I38" s="1203"/>
      <c r="J38" s="1203"/>
      <c r="K38" s="1204"/>
      <c r="L38" s="747" t="str">
        <f>IF(OR(G38="",LEN(H38)&lt;$P$10),"",IF(K$86="ja",F38,IF(A38="","",IF(AND(A38&gt;=$P$1,A38&lt;=$K$13),IF(F38&gt;0,IF(SUMIF(A$18:A38,A38,F$18:F38)&gt;P$9,IF(F38&gt;0,IF(SUMIF(A$18:A38,A38,F$18:F38)-F38&gt;R38,"",MIN(ABS(SUMIF(A$18:A38,A38,F$18:F38)-F38-R38),F38)),IF(SUMIF(A$18:A38,A38,F$18:F38)-F37&gt;R38,"",MIN(ABS(SUMIF(A$18:A38,A38,F$18:F38)-F38-R38),F38))),IF(SUMIF(A$18:A37,A38,F$18:F38)&gt;F38,F38,MIN(MAX(ABS(SUMIF(A$18:A37,A38,F$18:F38)-R38),SUMIF(A$18:A37,A38,F$18:F38)-F38),F38))),""),IF(A38&gt;$K$13,"nach DFZR!","vor DFZR!")))))</f>
        <v/>
      </c>
      <c r="M38" s="756"/>
      <c r="N38" s="757">
        <f t="shared" si="1"/>
        <v>0</v>
      </c>
      <c r="O38" s="749"/>
      <c r="P38" s="750">
        <f t="shared" si="3"/>
        <v>0</v>
      </c>
      <c r="Q38" s="750">
        <f t="shared" si="2"/>
        <v>0</v>
      </c>
      <c r="R38" s="750">
        <f t="shared" si="4"/>
        <v>0</v>
      </c>
      <c r="S38" s="739"/>
      <c r="T38" s="740"/>
      <c r="U38" s="739"/>
    </row>
    <row r="39" spans="1:21" x14ac:dyDescent="0.2">
      <c r="A39" s="751"/>
      <c r="B39" s="752"/>
      <c r="C39" s="752"/>
      <c r="D39" s="753"/>
      <c r="E39" s="744">
        <f t="shared" si="0"/>
        <v>0</v>
      </c>
      <c r="F39" s="754"/>
      <c r="G39" s="755"/>
      <c r="H39" s="1202"/>
      <c r="I39" s="1203"/>
      <c r="J39" s="1203"/>
      <c r="K39" s="1204"/>
      <c r="L39" s="747" t="str">
        <f>IF(OR(G39="",LEN(H39)&lt;$P$10),"",IF(K$86="ja",F39,IF(A39="","",IF(AND(A39&gt;=$P$1,A39&lt;=$K$13),IF(F39&gt;0,IF(SUMIF(A$18:A39,A39,F$18:F39)&gt;P$9,IF(F39&gt;0,IF(SUMIF(A$18:A39,A39,F$18:F39)-F39&gt;R39,"",MIN(ABS(SUMIF(A$18:A39,A39,F$18:F39)-F39-R39),F39)),IF(SUMIF(A$18:A39,A39,F$18:F39)-F38&gt;R39,"",MIN(ABS(SUMIF(A$18:A39,A39,F$18:F39)-F39-R39),F39))),IF(SUMIF(A$18:A38,A39,F$18:F39)&gt;F39,F39,MIN(MAX(ABS(SUMIF(A$18:A38,A39,F$18:F39)-R39),SUMIF(A$18:A38,A39,F$18:F39)-F39),F39))),""),IF(A39&gt;$K$13,"nach DFZR!","vor DFZR!")))))</f>
        <v/>
      </c>
      <c r="M39" s="756"/>
      <c r="N39" s="757">
        <f t="shared" si="1"/>
        <v>0</v>
      </c>
      <c r="O39" s="749"/>
      <c r="P39" s="750">
        <f t="shared" si="3"/>
        <v>0</v>
      </c>
      <c r="Q39" s="750">
        <f t="shared" si="2"/>
        <v>0</v>
      </c>
      <c r="R39" s="750">
        <f t="shared" si="4"/>
        <v>0</v>
      </c>
      <c r="S39" s="739"/>
      <c r="T39" s="740"/>
      <c r="U39" s="739"/>
    </row>
    <row r="40" spans="1:21" x14ac:dyDescent="0.2">
      <c r="A40" s="751"/>
      <c r="B40" s="752"/>
      <c r="C40" s="752"/>
      <c r="D40" s="753"/>
      <c r="E40" s="744">
        <f t="shared" si="0"/>
        <v>0</v>
      </c>
      <c r="F40" s="754"/>
      <c r="G40" s="755"/>
      <c r="H40" s="1202"/>
      <c r="I40" s="1203"/>
      <c r="J40" s="1203"/>
      <c r="K40" s="1204"/>
      <c r="L40" s="747" t="str">
        <f>IF(OR(G40="",LEN(H40)&lt;$P$10),"",IF(K$86="ja",F40,IF(A40="","",IF(AND(A40&gt;=$P$1,A40&lt;=$K$13),IF(F40&gt;0,IF(SUMIF(A$18:A40,A40,F$18:F40)&gt;P$9,IF(F40&gt;0,IF(SUMIF(A$18:A40,A40,F$18:F40)-F40&gt;R40,"",MIN(ABS(SUMIF(A$18:A40,A40,F$18:F40)-F40-R40),F40)),IF(SUMIF(A$18:A40,A40,F$18:F40)-F39&gt;R40,"",MIN(ABS(SUMIF(A$18:A40,A40,F$18:F40)-F40-R40),F40))),IF(SUMIF(A$18:A39,A40,F$18:F40)&gt;F40,F40,MIN(MAX(ABS(SUMIF(A$18:A39,A40,F$18:F40)-R40),SUMIF(A$18:A39,A40,F$18:F40)-F40),F40))),""),IF(A40&gt;$K$13,"nach DFZR!","vor DFZR!")))))</f>
        <v/>
      </c>
      <c r="M40" s="756"/>
      <c r="N40" s="757">
        <f t="shared" si="1"/>
        <v>0</v>
      </c>
      <c r="O40" s="749"/>
      <c r="P40" s="750">
        <f t="shared" si="3"/>
        <v>0</v>
      </c>
      <c r="Q40" s="750">
        <f t="shared" si="2"/>
        <v>0</v>
      </c>
      <c r="R40" s="750">
        <f t="shared" si="4"/>
        <v>0</v>
      </c>
      <c r="S40" s="739"/>
      <c r="T40" s="740"/>
      <c r="U40" s="739"/>
    </row>
    <row r="41" spans="1:21" x14ac:dyDescent="0.2">
      <c r="A41" s="751"/>
      <c r="B41" s="752"/>
      <c r="C41" s="752"/>
      <c r="D41" s="753"/>
      <c r="E41" s="744">
        <f t="shared" si="0"/>
        <v>0</v>
      </c>
      <c r="F41" s="754"/>
      <c r="G41" s="755"/>
      <c r="H41" s="1202"/>
      <c r="I41" s="1203"/>
      <c r="J41" s="1203"/>
      <c r="K41" s="1204"/>
      <c r="L41" s="747" t="str">
        <f>IF(OR(G41="",LEN(H41)&lt;$P$10),"",IF(K$86="ja",F41,IF(A41="","",IF(AND(A41&gt;=$P$1,A41&lt;=$K$13),IF(F41&gt;0,IF(SUMIF(A$18:A41,A41,F$18:F41)&gt;P$9,IF(F41&gt;0,IF(SUMIF(A$18:A41,A41,F$18:F41)-F41&gt;R41,"",MIN(ABS(SUMIF(A$18:A41,A41,F$18:F41)-F41-R41),F41)),IF(SUMIF(A$18:A41,A41,F$18:F41)-F40&gt;R41,"",MIN(ABS(SUMIF(A$18:A41,A41,F$18:F41)-F41-R41),F41))),IF(SUMIF(A$18:A40,A41,F$18:F41)&gt;F41,F41,MIN(MAX(ABS(SUMIF(A$18:A40,A41,F$18:F41)-R41),SUMIF(A$18:A40,A41,F$18:F41)-F41),F41))),""),IF(A41&gt;$K$13,"nach DFZR!","vor DFZR!")))))</f>
        <v/>
      </c>
      <c r="M41" s="756"/>
      <c r="N41" s="757">
        <f t="shared" si="1"/>
        <v>0</v>
      </c>
      <c r="O41" s="749"/>
      <c r="P41" s="750">
        <f t="shared" si="3"/>
        <v>0</v>
      </c>
      <c r="Q41" s="750">
        <f t="shared" si="2"/>
        <v>0</v>
      </c>
      <c r="R41" s="750">
        <f t="shared" si="4"/>
        <v>0</v>
      </c>
      <c r="S41" s="739"/>
      <c r="T41" s="740"/>
      <c r="U41" s="739"/>
    </row>
    <row r="42" spans="1:21" x14ac:dyDescent="0.2">
      <c r="A42" s="751"/>
      <c r="B42" s="752"/>
      <c r="C42" s="752"/>
      <c r="D42" s="753"/>
      <c r="E42" s="744">
        <f t="shared" si="0"/>
        <v>0</v>
      </c>
      <c r="F42" s="754"/>
      <c r="G42" s="755"/>
      <c r="H42" s="1202"/>
      <c r="I42" s="1203"/>
      <c r="J42" s="1203"/>
      <c r="K42" s="1204"/>
      <c r="L42" s="747" t="str">
        <f>IF(OR(G42="",LEN(H42)&lt;$P$10),"",IF(K$86="ja",F42,IF(A42="","",IF(AND(A42&gt;=$P$1,A42&lt;=$K$13),IF(F42&gt;0,IF(SUMIF(A$18:A42,A42,F$18:F42)&gt;P$9,IF(F42&gt;0,IF(SUMIF(A$18:A42,A42,F$18:F42)-F42&gt;R42,"",MIN(ABS(SUMIF(A$18:A42,A42,F$18:F42)-F42-R42),F42)),IF(SUMIF(A$18:A42,A42,F$18:F42)-F41&gt;R42,"",MIN(ABS(SUMIF(A$18:A42,A42,F$18:F42)-F42-R42),F42))),IF(SUMIF(A$18:A41,A42,F$18:F42)&gt;F42,F42,MIN(MAX(ABS(SUMIF(A$18:A41,A42,F$18:F42)-R42),SUMIF(A$18:A41,A42,F$18:F42)-F42),F42))),""),IF(A42&gt;$K$13,"nach DFZR!","vor DFZR!")))))</f>
        <v/>
      </c>
      <c r="M42" s="756"/>
      <c r="N42" s="757">
        <f t="shared" si="1"/>
        <v>0</v>
      </c>
      <c r="O42" s="749"/>
      <c r="P42" s="750">
        <f t="shared" si="3"/>
        <v>0</v>
      </c>
      <c r="Q42" s="750">
        <f t="shared" si="2"/>
        <v>0</v>
      </c>
      <c r="R42" s="750">
        <f t="shared" si="4"/>
        <v>0</v>
      </c>
      <c r="S42" s="739"/>
      <c r="T42" s="740"/>
      <c r="U42" s="739"/>
    </row>
    <row r="43" spans="1:21" x14ac:dyDescent="0.2">
      <c r="A43" s="751"/>
      <c r="B43" s="752"/>
      <c r="C43" s="752"/>
      <c r="D43" s="753"/>
      <c r="E43" s="744">
        <f t="shared" si="0"/>
        <v>0</v>
      </c>
      <c r="F43" s="754"/>
      <c r="G43" s="755"/>
      <c r="H43" s="1202"/>
      <c r="I43" s="1203"/>
      <c r="J43" s="1203"/>
      <c r="K43" s="1204"/>
      <c r="L43" s="747" t="str">
        <f>IF(OR(G43="",LEN(H43)&lt;$P$10),"",IF(K$86="ja",F43,IF(A43="","",IF(AND(A43&gt;=$P$1,A43&lt;=$K$13),IF(F43&gt;0,IF(SUMIF(A$18:A43,A43,F$18:F43)&gt;P$9,IF(F43&gt;0,IF(SUMIF(A$18:A43,A43,F$18:F43)-F43&gt;R43,"",MIN(ABS(SUMIF(A$18:A43,A43,F$18:F43)-F43-R43),F43)),IF(SUMIF(A$18:A43,A43,F$18:F43)-F42&gt;R43,"",MIN(ABS(SUMIF(A$18:A43,A43,F$18:F43)-F43-R43),F43))),IF(SUMIF(A$18:A42,A43,F$18:F43)&gt;F43,F43,MIN(MAX(ABS(SUMIF(A$18:A42,A43,F$18:F43)-R43),SUMIF(A$18:A42,A43,F$18:F43)-F43),F43))),""),IF(A43&gt;$K$13,"nach DFZR!","vor DFZR!")))))</f>
        <v/>
      </c>
      <c r="M43" s="756"/>
      <c r="N43" s="757">
        <f t="shared" si="1"/>
        <v>0</v>
      </c>
      <c r="O43" s="749"/>
      <c r="P43" s="750">
        <f t="shared" si="3"/>
        <v>0</v>
      </c>
      <c r="Q43" s="750">
        <f t="shared" si="2"/>
        <v>0</v>
      </c>
      <c r="R43" s="750">
        <f t="shared" si="4"/>
        <v>0</v>
      </c>
      <c r="S43" s="739"/>
      <c r="T43" s="740"/>
      <c r="U43" s="739"/>
    </row>
    <row r="44" spans="1:21" x14ac:dyDescent="0.2">
      <c r="A44" s="751"/>
      <c r="B44" s="752"/>
      <c r="C44" s="752"/>
      <c r="D44" s="753"/>
      <c r="E44" s="744">
        <f t="shared" si="0"/>
        <v>0</v>
      </c>
      <c r="F44" s="754"/>
      <c r="G44" s="755"/>
      <c r="H44" s="1202"/>
      <c r="I44" s="1203"/>
      <c r="J44" s="1203"/>
      <c r="K44" s="1204"/>
      <c r="L44" s="747" t="str">
        <f>IF(OR(G44="",LEN(H44)&lt;$P$10),"",IF(K$86="ja",F44,IF(A44="","",IF(AND(A44&gt;=$P$1,A44&lt;=$K$13),IF(F44&gt;0,IF(SUMIF(A$18:A44,A44,F$18:F44)&gt;P$9,IF(F44&gt;0,IF(SUMIF(A$18:A44,A44,F$18:F44)-F44&gt;R44,"",MIN(ABS(SUMIF(A$18:A44,A44,F$18:F44)-F44-R44),F44)),IF(SUMIF(A$18:A44,A44,F$18:F44)-F43&gt;R44,"",MIN(ABS(SUMIF(A$18:A44,A44,F$18:F44)-F44-R44),F44))),IF(SUMIF(A$18:A43,A44,F$18:F44)&gt;F44,F44,MIN(MAX(ABS(SUMIF(A$18:A43,A44,F$18:F44)-R44),SUMIF(A$18:A43,A44,F$18:F44)-F44),F44))),""),IF(A44&gt;$K$13,"nach DFZR!","vor DFZR!")))))</f>
        <v/>
      </c>
      <c r="M44" s="756"/>
      <c r="N44" s="757">
        <f t="shared" si="1"/>
        <v>0</v>
      </c>
      <c r="O44" s="749"/>
      <c r="P44" s="750">
        <f t="shared" si="3"/>
        <v>0</v>
      </c>
      <c r="Q44" s="750">
        <f t="shared" si="2"/>
        <v>0</v>
      </c>
      <c r="R44" s="750">
        <f t="shared" si="4"/>
        <v>0</v>
      </c>
      <c r="S44" s="739"/>
      <c r="T44" s="740"/>
      <c r="U44" s="739"/>
    </row>
    <row r="45" spans="1:21" x14ac:dyDescent="0.2">
      <c r="A45" s="751"/>
      <c r="B45" s="752"/>
      <c r="C45" s="752"/>
      <c r="D45" s="753"/>
      <c r="E45" s="744">
        <f t="shared" si="0"/>
        <v>0</v>
      </c>
      <c r="F45" s="754"/>
      <c r="G45" s="755"/>
      <c r="H45" s="1202"/>
      <c r="I45" s="1203"/>
      <c r="J45" s="1203"/>
      <c r="K45" s="1204"/>
      <c r="L45" s="747" t="str">
        <f>IF(OR(G45="",LEN(H45)&lt;$P$10),"",IF(K$86="ja",F45,IF(A45="","",IF(AND(A45&gt;=$P$1,A45&lt;=$K$13),IF(F45&gt;0,IF(SUMIF(A$18:A45,A45,F$18:F45)&gt;P$9,IF(F45&gt;0,IF(SUMIF(A$18:A45,A45,F$18:F45)-F45&gt;R45,"",MIN(ABS(SUMIF(A$18:A45,A45,F$18:F45)-F45-R45),F45)),IF(SUMIF(A$18:A45,A45,F$18:F45)-F44&gt;R45,"",MIN(ABS(SUMIF(A$18:A45,A45,F$18:F45)-F45-R45),F45))),IF(SUMIF(A$18:A44,A45,F$18:F45)&gt;F45,F45,MIN(MAX(ABS(SUMIF(A$18:A44,A45,F$18:F45)-R45),SUMIF(A$18:A44,A45,F$18:F45)-F45),F45))),""),IF(A45&gt;$K$13,"nach DFZR!","vor DFZR!")))))</f>
        <v/>
      </c>
      <c r="M45" s="756"/>
      <c r="N45" s="757">
        <f t="shared" si="1"/>
        <v>0</v>
      </c>
      <c r="O45" s="749"/>
      <c r="P45" s="750">
        <f t="shared" si="3"/>
        <v>0</v>
      </c>
      <c r="Q45" s="750">
        <f t="shared" si="2"/>
        <v>0</v>
      </c>
      <c r="R45" s="750">
        <f t="shared" si="4"/>
        <v>0</v>
      </c>
      <c r="S45" s="739"/>
      <c r="T45" s="740"/>
      <c r="U45" s="739"/>
    </row>
    <row r="46" spans="1:21" x14ac:dyDescent="0.2">
      <c r="A46" s="751"/>
      <c r="B46" s="752"/>
      <c r="C46" s="752"/>
      <c r="D46" s="753"/>
      <c r="E46" s="744">
        <f t="shared" si="0"/>
        <v>0</v>
      </c>
      <c r="F46" s="754"/>
      <c r="G46" s="755"/>
      <c r="H46" s="1202"/>
      <c r="I46" s="1203"/>
      <c r="J46" s="1203"/>
      <c r="K46" s="1204"/>
      <c r="L46" s="747" t="str">
        <f>IF(OR(G46="",LEN(H46)&lt;$P$10),"",IF(K$86="ja",F46,IF(A46="","",IF(AND(A46&gt;=$P$1,A46&lt;=$K$13),IF(F46&gt;0,IF(SUMIF(A$18:A46,A46,F$18:F46)&gt;P$9,IF(F46&gt;0,IF(SUMIF(A$18:A46,A46,F$18:F46)-F46&gt;R46,"",MIN(ABS(SUMIF(A$18:A46,A46,F$18:F46)-F46-R46),F46)),IF(SUMIF(A$18:A46,A46,F$18:F46)-F45&gt;R46,"",MIN(ABS(SUMIF(A$18:A46,A46,F$18:F46)-F46-R46),F46))),IF(SUMIF(A$18:A45,A46,F$18:F46)&gt;F46,F46,MIN(MAX(ABS(SUMIF(A$18:A45,A46,F$18:F46)-R46),SUMIF(A$18:A45,A46,F$18:F46)-F46),F46))),""),IF(A46&gt;$K$13,"nach DFZR!","vor DFZR!")))))</f>
        <v/>
      </c>
      <c r="M46" s="756"/>
      <c r="N46" s="757">
        <f t="shared" si="1"/>
        <v>0</v>
      </c>
      <c r="O46" s="749"/>
      <c r="P46" s="750">
        <f t="shared" si="3"/>
        <v>0</v>
      </c>
      <c r="Q46" s="750">
        <f t="shared" si="2"/>
        <v>0</v>
      </c>
      <c r="R46" s="750">
        <f t="shared" si="4"/>
        <v>0</v>
      </c>
      <c r="S46" s="739"/>
      <c r="T46" s="740"/>
      <c r="U46" s="739"/>
    </row>
    <row r="47" spans="1:21" x14ac:dyDescent="0.2">
      <c r="A47" s="751"/>
      <c r="B47" s="752"/>
      <c r="C47" s="752"/>
      <c r="D47" s="753"/>
      <c r="E47" s="744">
        <f t="shared" si="0"/>
        <v>0</v>
      </c>
      <c r="F47" s="754"/>
      <c r="G47" s="755"/>
      <c r="H47" s="1202"/>
      <c r="I47" s="1203"/>
      <c r="J47" s="1203"/>
      <c r="K47" s="1204"/>
      <c r="L47" s="747" t="str">
        <f>IF(OR(G47="",LEN(H47)&lt;$P$10),"",IF(K$86="ja",F47,IF(A47="","",IF(AND(A47&gt;=$P$1,A47&lt;=$K$13),IF(F47&gt;0,IF(SUMIF(A$18:A47,A47,F$18:F47)&gt;P$9,IF(F47&gt;0,IF(SUMIF(A$18:A47,A47,F$18:F47)-F47&gt;R47,"",MIN(ABS(SUMIF(A$18:A47,A47,F$18:F47)-F47-R47),F47)),IF(SUMIF(A$18:A47,A47,F$18:F47)-F46&gt;R47,"",MIN(ABS(SUMIF(A$18:A47,A47,F$18:F47)-F47-R47),F47))),IF(SUMIF(A$18:A46,A47,F$18:F47)&gt;F47,F47,MIN(MAX(ABS(SUMIF(A$18:A46,A47,F$18:F47)-R47),SUMIF(A$18:A46,A47,F$18:F47)-F47),F47))),""),IF(A47&gt;$K$13,"nach DFZR!","vor DFZR!")))))</f>
        <v/>
      </c>
      <c r="M47" s="756"/>
      <c r="N47" s="757">
        <f t="shared" si="1"/>
        <v>0</v>
      </c>
      <c r="O47" s="749"/>
      <c r="P47" s="750">
        <f t="shared" si="3"/>
        <v>0</v>
      </c>
      <c r="Q47" s="750">
        <f t="shared" si="2"/>
        <v>0</v>
      </c>
      <c r="R47" s="750">
        <f t="shared" si="4"/>
        <v>0</v>
      </c>
      <c r="S47" s="739"/>
      <c r="T47" s="740"/>
      <c r="U47" s="739"/>
    </row>
    <row r="48" spans="1:21" x14ac:dyDescent="0.2">
      <c r="A48" s="751"/>
      <c r="B48" s="752"/>
      <c r="C48" s="752"/>
      <c r="D48" s="753"/>
      <c r="E48" s="744">
        <f t="shared" si="0"/>
        <v>0</v>
      </c>
      <c r="F48" s="754"/>
      <c r="G48" s="755"/>
      <c r="H48" s="1202"/>
      <c r="I48" s="1203"/>
      <c r="J48" s="1203"/>
      <c r="K48" s="1204"/>
      <c r="L48" s="747" t="str">
        <f>IF(OR(G48="",LEN(H48)&lt;$P$10),"",IF(K$86="ja",F48,IF(A48="","",IF(AND(A48&gt;=$P$1,A48&lt;=$K$13),IF(F48&gt;0,IF(SUMIF(A$18:A48,A48,F$18:F48)&gt;P$9,IF(F48&gt;0,IF(SUMIF(A$18:A48,A48,F$18:F48)-F48&gt;R48,"",MIN(ABS(SUMIF(A$18:A48,A48,F$18:F48)-F48-R48),F48)),IF(SUMIF(A$18:A48,A48,F$18:F48)-F47&gt;R48,"",MIN(ABS(SUMIF(A$18:A48,A48,F$18:F48)-F48-R48),F48))),IF(SUMIF(A$18:A47,A48,F$18:F48)&gt;F48,F48,MIN(MAX(ABS(SUMIF(A$18:A47,A48,F$18:F48)-R48),SUMIF(A$18:A47,A48,F$18:F48)-F48),F48))),""),IF(A48&gt;$K$13,"nach DFZR!","vor DFZR!")))))</f>
        <v/>
      </c>
      <c r="M48" s="756"/>
      <c r="N48" s="757">
        <f t="shared" si="1"/>
        <v>0</v>
      </c>
      <c r="O48" s="749"/>
      <c r="P48" s="750">
        <f t="shared" si="3"/>
        <v>0</v>
      </c>
      <c r="Q48" s="750">
        <f t="shared" si="2"/>
        <v>0</v>
      </c>
      <c r="R48" s="750">
        <f t="shared" si="4"/>
        <v>0</v>
      </c>
      <c r="S48" s="739"/>
      <c r="T48" s="740"/>
      <c r="U48" s="739"/>
    </row>
    <row r="49" spans="1:21" x14ac:dyDescent="0.2">
      <c r="A49" s="751"/>
      <c r="B49" s="752"/>
      <c r="C49" s="752"/>
      <c r="D49" s="753"/>
      <c r="E49" s="744">
        <f t="shared" si="0"/>
        <v>0</v>
      </c>
      <c r="F49" s="754"/>
      <c r="G49" s="755"/>
      <c r="H49" s="1202"/>
      <c r="I49" s="1203"/>
      <c r="J49" s="1203"/>
      <c r="K49" s="1204"/>
      <c r="L49" s="747" t="str">
        <f>IF(OR(G49="",LEN(H49)&lt;$P$10),"",IF(K$86="ja",F49,IF(A49="","",IF(AND(A49&gt;=$P$1,A49&lt;=$K$13),IF(F49&gt;0,IF(SUMIF(A$18:A49,A49,F$18:F49)&gt;P$9,IF(F49&gt;0,IF(SUMIF(A$18:A49,A49,F$18:F49)-F49&gt;R49,"",MIN(ABS(SUMIF(A$18:A49,A49,F$18:F49)-F49-R49),F49)),IF(SUMIF(A$18:A49,A49,F$18:F49)-F48&gt;R49,"",MIN(ABS(SUMIF(A$18:A49,A49,F$18:F49)-F49-R49),F49))),IF(SUMIF(A$18:A48,A49,F$18:F49)&gt;F49,F49,MIN(MAX(ABS(SUMIF(A$18:A48,A49,F$18:F49)-R49),SUMIF(A$18:A48,A49,F$18:F49)-F49),F49))),""),IF(A49&gt;$K$13,"nach DFZR!","vor DFZR!")))))</f>
        <v/>
      </c>
      <c r="M49" s="756"/>
      <c r="N49" s="757">
        <f t="shared" si="1"/>
        <v>0</v>
      </c>
      <c r="O49" s="749"/>
      <c r="P49" s="750">
        <f t="shared" si="3"/>
        <v>0</v>
      </c>
      <c r="Q49" s="750">
        <f t="shared" si="2"/>
        <v>0</v>
      </c>
      <c r="R49" s="750">
        <f t="shared" si="4"/>
        <v>0</v>
      </c>
      <c r="S49" s="739"/>
      <c r="T49" s="740"/>
      <c r="U49" s="739"/>
    </row>
    <row r="50" spans="1:21" x14ac:dyDescent="0.2">
      <c r="A50" s="751"/>
      <c r="B50" s="752"/>
      <c r="C50" s="752"/>
      <c r="D50" s="753"/>
      <c r="E50" s="744">
        <f t="shared" si="0"/>
        <v>0</v>
      </c>
      <c r="F50" s="754"/>
      <c r="G50" s="755"/>
      <c r="H50" s="1202"/>
      <c r="I50" s="1203"/>
      <c r="J50" s="1203"/>
      <c r="K50" s="1204"/>
      <c r="L50" s="747" t="str">
        <f>IF(OR(G50="",LEN(H50)&lt;$P$10),"",IF(K$86="ja",F50,IF(A50="","",IF(AND(A50&gt;=$P$1,A50&lt;=$K$13),IF(F50&gt;0,IF(SUMIF(A$18:A50,A50,F$18:F50)&gt;P$9,IF(F50&gt;0,IF(SUMIF(A$18:A50,A50,F$18:F50)-F50&gt;R50,"",MIN(ABS(SUMIF(A$18:A50,A50,F$18:F50)-F50-R50),F50)),IF(SUMIF(A$18:A50,A50,F$18:F50)-F49&gt;R50,"",MIN(ABS(SUMIF(A$18:A50,A50,F$18:F50)-F50-R50),F50))),IF(SUMIF(A$18:A49,A50,F$18:F50)&gt;F50,F50,MIN(MAX(ABS(SUMIF(A$18:A49,A50,F$18:F50)-R50),SUMIF(A$18:A49,A50,F$18:F50)-F50),F50))),""),IF(A50&gt;$K$13,"nach DFZR!","vor DFZR!")))))</f>
        <v/>
      </c>
      <c r="M50" s="756"/>
      <c r="N50" s="757">
        <f t="shared" si="1"/>
        <v>0</v>
      </c>
      <c r="O50" s="749"/>
      <c r="P50" s="750">
        <f t="shared" si="3"/>
        <v>0</v>
      </c>
      <c r="Q50" s="750">
        <f t="shared" si="2"/>
        <v>0</v>
      </c>
      <c r="R50" s="750">
        <f t="shared" si="4"/>
        <v>0</v>
      </c>
      <c r="S50" s="739"/>
      <c r="T50" s="740"/>
      <c r="U50" s="739"/>
    </row>
    <row r="51" spans="1:21" x14ac:dyDescent="0.2">
      <c r="A51" s="751"/>
      <c r="B51" s="752"/>
      <c r="C51" s="752"/>
      <c r="D51" s="753"/>
      <c r="E51" s="744">
        <f t="shared" si="0"/>
        <v>0</v>
      </c>
      <c r="F51" s="754"/>
      <c r="G51" s="755"/>
      <c r="H51" s="1202"/>
      <c r="I51" s="1203"/>
      <c r="J51" s="1203"/>
      <c r="K51" s="1204"/>
      <c r="L51" s="747" t="str">
        <f>IF(OR(G51="",LEN(H51)&lt;$P$10),"",IF(K$86="ja",F51,IF(A51="","",IF(AND(A51&gt;=$P$1,A51&lt;=$K$13),IF(F51&gt;0,IF(SUMIF(A$18:A51,A51,F$18:F51)&gt;P$9,IF(F51&gt;0,IF(SUMIF(A$18:A51,A51,F$18:F51)-F51&gt;R51,"",MIN(ABS(SUMIF(A$18:A51,A51,F$18:F51)-F51-R51),F51)),IF(SUMIF(A$18:A51,A51,F$18:F51)-F50&gt;R51,"",MIN(ABS(SUMIF(A$18:A51,A51,F$18:F51)-F51-R51),F51))),IF(SUMIF(A$18:A50,A51,F$18:F51)&gt;F51,F51,MIN(MAX(ABS(SUMIF(A$18:A50,A51,F$18:F51)-R51),SUMIF(A$18:A50,A51,F$18:F51)-F51),F51))),""),IF(A51&gt;$K$13,"nach DFZR!","vor DFZR!")))))</f>
        <v/>
      </c>
      <c r="M51" s="756"/>
      <c r="N51" s="757">
        <f t="shared" si="1"/>
        <v>0</v>
      </c>
      <c r="O51" s="749"/>
      <c r="P51" s="750">
        <f t="shared" si="3"/>
        <v>0</v>
      </c>
      <c r="Q51" s="750">
        <f t="shared" si="2"/>
        <v>0</v>
      </c>
      <c r="R51" s="750">
        <f t="shared" si="4"/>
        <v>0</v>
      </c>
      <c r="S51" s="739"/>
      <c r="T51" s="740"/>
      <c r="U51" s="739"/>
    </row>
    <row r="52" spans="1:21" x14ac:dyDescent="0.2">
      <c r="A52" s="751"/>
      <c r="B52" s="752"/>
      <c r="C52" s="752"/>
      <c r="D52" s="753"/>
      <c r="E52" s="744">
        <f t="shared" si="0"/>
        <v>0</v>
      </c>
      <c r="F52" s="754"/>
      <c r="G52" s="755"/>
      <c r="H52" s="1202"/>
      <c r="I52" s="1203"/>
      <c r="J52" s="1203"/>
      <c r="K52" s="1204"/>
      <c r="L52" s="747" t="str">
        <f>IF(OR(G52="",LEN(H52)&lt;$P$10),"",IF(K$86="ja",F52,IF(A52="","",IF(AND(A52&gt;=$P$1,A52&lt;=$K$13),IF(F52&gt;0,IF(SUMIF(A$18:A52,A52,F$18:F52)&gt;P$9,IF(F52&gt;0,IF(SUMIF(A$18:A52,A52,F$18:F52)-F52&gt;R52,"",MIN(ABS(SUMIF(A$18:A52,A52,F$18:F52)-F52-R52),F52)),IF(SUMIF(A$18:A52,A52,F$18:F52)-F51&gt;R52,"",MIN(ABS(SUMIF(A$18:A52,A52,F$18:F52)-F52-R52),F52))),IF(SUMIF(A$18:A51,A52,F$18:F52)&gt;F52,F52,MIN(MAX(ABS(SUMIF(A$18:A51,A52,F$18:F52)-R52),SUMIF(A$18:A51,A52,F$18:F52)-F52),F52))),""),IF(A52&gt;$K$13,"nach DFZR!","vor DFZR!")))))</f>
        <v/>
      </c>
      <c r="M52" s="756"/>
      <c r="N52" s="757">
        <f t="shared" si="1"/>
        <v>0</v>
      </c>
      <c r="O52" s="749"/>
      <c r="P52" s="750">
        <f t="shared" si="3"/>
        <v>0</v>
      </c>
      <c r="Q52" s="750">
        <f t="shared" si="2"/>
        <v>0</v>
      </c>
      <c r="R52" s="750">
        <f t="shared" si="4"/>
        <v>0</v>
      </c>
      <c r="S52" s="739"/>
      <c r="T52" s="740"/>
      <c r="U52" s="739"/>
    </row>
    <row r="53" spans="1:21" x14ac:dyDescent="0.2">
      <c r="A53" s="751"/>
      <c r="B53" s="752"/>
      <c r="C53" s="752"/>
      <c r="D53" s="753"/>
      <c r="E53" s="744">
        <f t="shared" si="0"/>
        <v>0</v>
      </c>
      <c r="F53" s="754"/>
      <c r="G53" s="755"/>
      <c r="H53" s="1202"/>
      <c r="I53" s="1203"/>
      <c r="J53" s="1203"/>
      <c r="K53" s="1204"/>
      <c r="L53" s="747" t="str">
        <f>IF(OR(G53="",LEN(H53)&lt;$P$10),"",IF(K$86="ja",F53,IF(A53="","",IF(AND(A53&gt;=$P$1,A53&lt;=$K$13),IF(F53&gt;0,IF(SUMIF(A$18:A53,A53,F$18:F53)&gt;P$9,IF(F53&gt;0,IF(SUMIF(A$18:A53,A53,F$18:F53)-F53&gt;R53,"",MIN(ABS(SUMIF(A$18:A53,A53,F$18:F53)-F53-R53),F53)),IF(SUMIF(A$18:A53,A53,F$18:F53)-F52&gt;R53,"",MIN(ABS(SUMIF(A$18:A53,A53,F$18:F53)-F53-R53),F53))),IF(SUMIF(A$18:A52,A53,F$18:F53)&gt;F53,F53,MIN(MAX(ABS(SUMIF(A$18:A52,A53,F$18:F53)-R53),SUMIF(A$18:A52,A53,F$18:F53)-F53),F53))),""),IF(A53&gt;$K$13,"nach DFZR!","vor DFZR!")))))</f>
        <v/>
      </c>
      <c r="M53" s="756"/>
      <c r="N53" s="757">
        <f t="shared" si="1"/>
        <v>0</v>
      </c>
      <c r="O53" s="749"/>
      <c r="P53" s="750">
        <f t="shared" si="3"/>
        <v>0</v>
      </c>
      <c r="Q53" s="750">
        <f t="shared" si="2"/>
        <v>0</v>
      </c>
      <c r="R53" s="750">
        <f t="shared" ref="R53:R80" si="5">IF(E53&gt;0,IF(OR(A53&gt;$P$3,$R$7*1),$P$9,$P$6),0)</f>
        <v>0</v>
      </c>
      <c r="S53" s="739"/>
      <c r="T53" s="740"/>
      <c r="U53" s="739"/>
    </row>
    <row r="54" spans="1:21" x14ac:dyDescent="0.2">
      <c r="A54" s="751"/>
      <c r="B54" s="752"/>
      <c r="C54" s="752"/>
      <c r="D54" s="753"/>
      <c r="E54" s="744">
        <f t="shared" si="0"/>
        <v>0</v>
      </c>
      <c r="F54" s="754"/>
      <c r="G54" s="755"/>
      <c r="H54" s="1202"/>
      <c r="I54" s="1203"/>
      <c r="J54" s="1203"/>
      <c r="K54" s="1204"/>
      <c r="L54" s="747" t="str">
        <f>IF(OR(G54="",LEN(H54)&lt;$P$10),"",IF(K$86="ja",F54,IF(A54="","",IF(AND(A54&gt;=$P$1,A54&lt;=$K$13),IF(F54&gt;0,IF(SUMIF(A$18:A54,A54,F$18:F54)&gt;P$9,IF(F54&gt;0,IF(SUMIF(A$18:A54,A54,F$18:F54)-F54&gt;R54,"",MIN(ABS(SUMIF(A$18:A54,A54,F$18:F54)-F54-R54),F54)),IF(SUMIF(A$18:A54,A54,F$18:F54)-F53&gt;R54,"",MIN(ABS(SUMIF(A$18:A54,A54,F$18:F54)-F54-R54),F54))),IF(SUMIF(A$18:A53,A54,F$18:F54)&gt;F54,F54,MIN(MAX(ABS(SUMIF(A$18:A53,A54,F$18:F54)-R54),SUMIF(A$18:A53,A54,F$18:F54)-F54),F54))),""),IF(A54&gt;$K$13,"nach DFZR!","vor DFZR!")))))</f>
        <v/>
      </c>
      <c r="M54" s="756"/>
      <c r="N54" s="757">
        <f t="shared" si="1"/>
        <v>0</v>
      </c>
      <c r="O54" s="749"/>
      <c r="P54" s="750">
        <f t="shared" si="3"/>
        <v>0</v>
      </c>
      <c r="Q54" s="750">
        <f t="shared" si="2"/>
        <v>0</v>
      </c>
      <c r="R54" s="750">
        <f t="shared" si="5"/>
        <v>0</v>
      </c>
      <c r="S54" s="739"/>
      <c r="T54" s="740"/>
      <c r="U54" s="739"/>
    </row>
    <row r="55" spans="1:21" x14ac:dyDescent="0.2">
      <c r="A55" s="751"/>
      <c r="B55" s="752"/>
      <c r="C55" s="752"/>
      <c r="D55" s="753"/>
      <c r="E55" s="744">
        <f t="shared" si="0"/>
        <v>0</v>
      </c>
      <c r="F55" s="754"/>
      <c r="G55" s="755"/>
      <c r="H55" s="1202"/>
      <c r="I55" s="1203"/>
      <c r="J55" s="1203"/>
      <c r="K55" s="1204"/>
      <c r="L55" s="747" t="str">
        <f>IF(OR(G55="",LEN(H55)&lt;$P$10),"",IF(K$86="ja",F55,IF(A55="","",IF(AND(A55&gt;=$P$1,A55&lt;=$K$13),IF(F55&gt;0,IF(SUMIF(A$18:A55,A55,F$18:F55)&gt;P$9,IF(F55&gt;0,IF(SUMIF(A$18:A55,A55,F$18:F55)-F55&gt;R55,"",MIN(ABS(SUMIF(A$18:A55,A55,F$18:F55)-F55-R55),F55)),IF(SUMIF(A$18:A55,A55,F$18:F55)-F54&gt;R55,"",MIN(ABS(SUMIF(A$18:A55,A55,F$18:F55)-F55-R55),F55))),IF(SUMIF(A$18:A54,A55,F$18:F55)&gt;F55,F55,MIN(MAX(ABS(SUMIF(A$18:A54,A55,F$18:F55)-R55),SUMIF(A$18:A54,A55,F$18:F55)-F55),F55))),""),IF(A55&gt;$K$13,"nach DFZR!","vor DFZR!")))))</f>
        <v/>
      </c>
      <c r="M55" s="756"/>
      <c r="N55" s="757">
        <f t="shared" si="1"/>
        <v>0</v>
      </c>
      <c r="O55" s="749"/>
      <c r="P55" s="750">
        <f t="shared" si="3"/>
        <v>0</v>
      </c>
      <c r="Q55" s="750">
        <f t="shared" si="2"/>
        <v>0</v>
      </c>
      <c r="R55" s="750">
        <f t="shared" si="5"/>
        <v>0</v>
      </c>
      <c r="S55" s="739"/>
      <c r="T55" s="740"/>
      <c r="U55" s="739"/>
    </row>
    <row r="56" spans="1:21" x14ac:dyDescent="0.2">
      <c r="A56" s="751"/>
      <c r="B56" s="752"/>
      <c r="C56" s="752"/>
      <c r="D56" s="753"/>
      <c r="E56" s="744">
        <f t="shared" si="0"/>
        <v>0</v>
      </c>
      <c r="F56" s="754"/>
      <c r="G56" s="755"/>
      <c r="H56" s="1202"/>
      <c r="I56" s="1203"/>
      <c r="J56" s="1203"/>
      <c r="K56" s="1204"/>
      <c r="L56" s="747" t="str">
        <f>IF(OR(G56="",LEN(H56)&lt;$P$10),"",IF(K$86="ja",F56,IF(A56="","",IF(AND(A56&gt;=$P$1,A56&lt;=$K$13),IF(F56&gt;0,IF(SUMIF(A$18:A56,A56,F$18:F56)&gt;P$9,IF(F56&gt;0,IF(SUMIF(A$18:A56,A56,F$18:F56)-F56&gt;R56,"",MIN(ABS(SUMIF(A$18:A56,A56,F$18:F56)-F56-R56),F56)),IF(SUMIF(A$18:A56,A56,F$18:F56)-F55&gt;R56,"",MIN(ABS(SUMIF(A$18:A56,A56,F$18:F56)-F56-R56),F56))),IF(SUMIF(A$18:A55,A56,F$18:F56)&gt;F56,F56,MIN(MAX(ABS(SUMIF(A$18:A55,A56,F$18:F56)-R56),SUMIF(A$18:A55,A56,F$18:F56)-F56),F56))),""),IF(A56&gt;$K$13,"nach DFZR!","vor DFZR!")))))</f>
        <v/>
      </c>
      <c r="M56" s="756"/>
      <c r="N56" s="757">
        <f t="shared" si="1"/>
        <v>0</v>
      </c>
      <c r="O56" s="749"/>
      <c r="P56" s="750">
        <f t="shared" si="3"/>
        <v>0</v>
      </c>
      <c r="Q56" s="750">
        <f t="shared" si="2"/>
        <v>0</v>
      </c>
      <c r="R56" s="750">
        <f t="shared" si="5"/>
        <v>0</v>
      </c>
      <c r="S56" s="739"/>
      <c r="T56" s="740"/>
      <c r="U56" s="739"/>
    </row>
    <row r="57" spans="1:21" x14ac:dyDescent="0.2">
      <c r="A57" s="751"/>
      <c r="B57" s="752"/>
      <c r="C57" s="752"/>
      <c r="D57" s="753"/>
      <c r="E57" s="744">
        <f t="shared" si="0"/>
        <v>0</v>
      </c>
      <c r="F57" s="754"/>
      <c r="G57" s="755"/>
      <c r="H57" s="1202"/>
      <c r="I57" s="1203"/>
      <c r="J57" s="1203"/>
      <c r="K57" s="1204"/>
      <c r="L57" s="747" t="str">
        <f>IF(OR(G57="",LEN(H57)&lt;$P$10),"",IF(K$86="ja",F57,IF(A57="","",IF(AND(A57&gt;=$P$1,A57&lt;=$K$13),IF(F57&gt;0,IF(SUMIF(A$18:A57,A57,F$18:F57)&gt;P$9,IF(F57&gt;0,IF(SUMIF(A$18:A57,A57,F$18:F57)-F57&gt;R57,"",MIN(ABS(SUMIF(A$18:A57,A57,F$18:F57)-F57-R57),F57)),IF(SUMIF(A$18:A57,A57,F$18:F57)-F56&gt;R57,"",MIN(ABS(SUMIF(A$18:A57,A57,F$18:F57)-F57-R57),F57))),IF(SUMIF(A$18:A56,A57,F$18:F57)&gt;F57,F57,MIN(MAX(ABS(SUMIF(A$18:A56,A57,F$18:F57)-R57),SUMIF(A$18:A56,A57,F$18:F57)-F57),F57))),""),IF(A57&gt;$K$13,"nach DFZR!","vor DFZR!")))))</f>
        <v/>
      </c>
      <c r="M57" s="756"/>
      <c r="N57" s="757">
        <f t="shared" si="1"/>
        <v>0</v>
      </c>
      <c r="O57" s="749"/>
      <c r="P57" s="750">
        <f t="shared" si="3"/>
        <v>0</v>
      </c>
      <c r="Q57" s="750">
        <f t="shared" si="2"/>
        <v>0</v>
      </c>
      <c r="R57" s="750">
        <f t="shared" si="5"/>
        <v>0</v>
      </c>
      <c r="S57" s="739"/>
      <c r="T57" s="740"/>
      <c r="U57" s="739"/>
    </row>
    <row r="58" spans="1:21" x14ac:dyDescent="0.2">
      <c r="A58" s="751"/>
      <c r="B58" s="752"/>
      <c r="C58" s="752"/>
      <c r="D58" s="753"/>
      <c r="E58" s="744">
        <f t="shared" si="0"/>
        <v>0</v>
      </c>
      <c r="F58" s="754"/>
      <c r="G58" s="755"/>
      <c r="H58" s="1202"/>
      <c r="I58" s="1203"/>
      <c r="J58" s="1203"/>
      <c r="K58" s="1204"/>
      <c r="L58" s="747" t="str">
        <f>IF(OR(G58="",LEN(H58)&lt;$P$10),"",IF(K$86="ja",F58,IF(A58="","",IF(AND(A58&gt;=$P$1,A58&lt;=$K$13),IF(F58&gt;0,IF(SUMIF(A$18:A58,A58,F$18:F58)&gt;P$9,IF(F58&gt;0,IF(SUMIF(A$18:A58,A58,F$18:F58)-F58&gt;R58,"",MIN(ABS(SUMIF(A$18:A58,A58,F$18:F58)-F58-R58),F58)),IF(SUMIF(A$18:A58,A58,F$18:F58)-F57&gt;R58,"",MIN(ABS(SUMIF(A$18:A58,A58,F$18:F58)-F58-R58),F58))),IF(SUMIF(A$18:A57,A58,F$18:F58)&gt;F58,F58,MIN(MAX(ABS(SUMIF(A$18:A57,A58,F$18:F58)-R58),SUMIF(A$18:A57,A58,F$18:F58)-F58),F58))),""),IF(A58&gt;$K$13,"nach DFZR!","vor DFZR!")))))</f>
        <v/>
      </c>
      <c r="M58" s="756"/>
      <c r="N58" s="757">
        <f t="shared" si="1"/>
        <v>0</v>
      </c>
      <c r="O58" s="749"/>
      <c r="P58" s="750">
        <f t="shared" si="3"/>
        <v>0</v>
      </c>
      <c r="Q58" s="750">
        <f t="shared" si="2"/>
        <v>0</v>
      </c>
      <c r="R58" s="750">
        <f t="shared" si="5"/>
        <v>0</v>
      </c>
      <c r="S58" s="739"/>
      <c r="T58" s="740"/>
      <c r="U58" s="739"/>
    </row>
    <row r="59" spans="1:21" x14ac:dyDescent="0.2">
      <c r="A59" s="751"/>
      <c r="B59" s="752"/>
      <c r="C59" s="752"/>
      <c r="D59" s="753"/>
      <c r="E59" s="744">
        <f t="shared" si="0"/>
        <v>0</v>
      </c>
      <c r="F59" s="754"/>
      <c r="G59" s="755"/>
      <c r="H59" s="1202"/>
      <c r="I59" s="1203"/>
      <c r="J59" s="1203"/>
      <c r="K59" s="1204"/>
      <c r="L59" s="747" t="str">
        <f>IF(OR(G59="",LEN(H59)&lt;$P$10),"",IF(K$86="ja",F59,IF(A59="","",IF(AND(A59&gt;=$P$1,A59&lt;=$K$13),IF(F59&gt;0,IF(SUMIF(A$18:A59,A59,F$18:F59)&gt;P$9,IF(F59&gt;0,IF(SUMIF(A$18:A59,A59,F$18:F59)-F59&gt;R59,"",MIN(ABS(SUMIF(A$18:A59,A59,F$18:F59)-F59-R59),F59)),IF(SUMIF(A$18:A59,A59,F$18:F59)-F58&gt;R59,"",MIN(ABS(SUMIF(A$18:A59,A59,F$18:F59)-F59-R59),F59))),IF(SUMIF(A$18:A58,A59,F$18:F59)&gt;F59,F59,MIN(MAX(ABS(SUMIF(A$18:A58,A59,F$18:F59)-R59),SUMIF(A$18:A58,A59,F$18:F59)-F59),F59))),""),IF(A59&gt;$K$13,"nach DFZR!","vor DFZR!")))))</f>
        <v/>
      </c>
      <c r="M59" s="756"/>
      <c r="N59" s="757">
        <f t="shared" si="1"/>
        <v>0</v>
      </c>
      <c r="O59" s="749"/>
      <c r="P59" s="750">
        <f t="shared" si="3"/>
        <v>0</v>
      </c>
      <c r="Q59" s="750">
        <f t="shared" si="2"/>
        <v>0</v>
      </c>
      <c r="R59" s="750">
        <f t="shared" si="5"/>
        <v>0</v>
      </c>
      <c r="S59" s="739"/>
      <c r="T59" s="740"/>
      <c r="U59" s="739"/>
    </row>
    <row r="60" spans="1:21" x14ac:dyDescent="0.2">
      <c r="A60" s="751"/>
      <c r="B60" s="752"/>
      <c r="C60" s="752"/>
      <c r="D60" s="753"/>
      <c r="E60" s="744">
        <f t="shared" si="0"/>
        <v>0</v>
      </c>
      <c r="F60" s="754"/>
      <c r="G60" s="755"/>
      <c r="H60" s="1202"/>
      <c r="I60" s="1203"/>
      <c r="J60" s="1203"/>
      <c r="K60" s="1204"/>
      <c r="L60" s="747" t="str">
        <f>IF(OR(G60="",LEN(H60)&lt;$P$10),"",IF(K$86="ja",F60,IF(A60="","",IF(AND(A60&gt;=$P$1,A60&lt;=$K$13),IF(F60&gt;0,IF(SUMIF(A$18:A60,A60,F$18:F60)&gt;P$9,IF(F60&gt;0,IF(SUMIF(A$18:A60,A60,F$18:F60)-F60&gt;R60,"",MIN(ABS(SUMIF(A$18:A60,A60,F$18:F60)-F60-R60),F60)),IF(SUMIF(A$18:A60,A60,F$18:F60)-F59&gt;R60,"",MIN(ABS(SUMIF(A$18:A60,A60,F$18:F60)-F60-R60),F60))),IF(SUMIF(A$18:A59,A60,F$18:F60)&gt;F60,F60,MIN(MAX(ABS(SUMIF(A$18:A59,A60,F$18:F60)-R60),SUMIF(A$18:A59,A60,F$18:F60)-F60),F60))),""),IF(A60&gt;$K$13,"nach DFZR!","vor DFZR!")))))</f>
        <v/>
      </c>
      <c r="M60" s="756"/>
      <c r="N60" s="757">
        <f t="shared" si="1"/>
        <v>0</v>
      </c>
      <c r="O60" s="749"/>
      <c r="P60" s="750">
        <f t="shared" si="3"/>
        <v>0</v>
      </c>
      <c r="Q60" s="750">
        <f t="shared" si="2"/>
        <v>0</v>
      </c>
      <c r="R60" s="750">
        <f t="shared" si="5"/>
        <v>0</v>
      </c>
      <c r="S60" s="739"/>
      <c r="T60" s="740"/>
      <c r="U60" s="739"/>
    </row>
    <row r="61" spans="1:21" x14ac:dyDescent="0.2">
      <c r="A61" s="751"/>
      <c r="B61" s="752"/>
      <c r="C61" s="752"/>
      <c r="D61" s="753"/>
      <c r="E61" s="744">
        <f t="shared" si="0"/>
        <v>0</v>
      </c>
      <c r="F61" s="754"/>
      <c r="G61" s="755"/>
      <c r="H61" s="1202"/>
      <c r="I61" s="1203"/>
      <c r="J61" s="1203"/>
      <c r="K61" s="1204"/>
      <c r="L61" s="747" t="str">
        <f>IF(OR(G61="",LEN(H61)&lt;$P$10),"",IF(K$86="ja",F61,IF(A61="","",IF(AND(A61&gt;=$P$1,A61&lt;=$K$13),IF(F61&gt;0,IF(SUMIF(A$18:A61,A61,F$18:F61)&gt;P$9,IF(F61&gt;0,IF(SUMIF(A$18:A61,A61,F$18:F61)-F61&gt;R61,"",MIN(ABS(SUMIF(A$18:A61,A61,F$18:F61)-F61-R61),F61)),IF(SUMIF(A$18:A61,A61,F$18:F61)-F60&gt;R61,"",MIN(ABS(SUMIF(A$18:A61,A61,F$18:F61)-F61-R61),F61))),IF(SUMIF(A$18:A60,A61,F$18:F61)&gt;F61,F61,MIN(MAX(ABS(SUMIF(A$18:A60,A61,F$18:F61)-R61),SUMIF(A$18:A60,A61,F$18:F61)-F61),F61))),""),IF(A61&gt;$K$13,"nach DFZR!","vor DFZR!")))))</f>
        <v/>
      </c>
      <c r="M61" s="756"/>
      <c r="N61" s="757">
        <f t="shared" si="1"/>
        <v>0</v>
      </c>
      <c r="O61" s="749"/>
      <c r="P61" s="750">
        <f t="shared" si="3"/>
        <v>0</v>
      </c>
      <c r="Q61" s="750">
        <f t="shared" si="2"/>
        <v>0</v>
      </c>
      <c r="R61" s="750">
        <f t="shared" si="5"/>
        <v>0</v>
      </c>
      <c r="S61" s="739"/>
      <c r="T61" s="740"/>
      <c r="U61" s="739"/>
    </row>
    <row r="62" spans="1:21" x14ac:dyDescent="0.2">
      <c r="A62" s="751"/>
      <c r="B62" s="752"/>
      <c r="C62" s="752"/>
      <c r="D62" s="753"/>
      <c r="E62" s="744">
        <f t="shared" si="0"/>
        <v>0</v>
      </c>
      <c r="F62" s="754"/>
      <c r="G62" s="755"/>
      <c r="H62" s="1202"/>
      <c r="I62" s="1203"/>
      <c r="J62" s="1203"/>
      <c r="K62" s="1204"/>
      <c r="L62" s="747" t="str">
        <f>IF(OR(G62="",LEN(H62)&lt;$P$10),"",IF(K$86="ja",F62,IF(A62="","",IF(AND(A62&gt;=$P$1,A62&lt;=$K$13),IF(F62&gt;0,IF(SUMIF(A$18:A62,A62,F$18:F62)&gt;P$9,IF(F62&gt;0,IF(SUMIF(A$18:A62,A62,F$18:F62)-F62&gt;R62,"",MIN(ABS(SUMIF(A$18:A62,A62,F$18:F62)-F62-R62),F62)),IF(SUMIF(A$18:A62,A62,F$18:F62)-F61&gt;R62,"",MIN(ABS(SUMIF(A$18:A62,A62,F$18:F62)-F62-R62),F62))),IF(SUMIF(A$18:A61,A62,F$18:F62)&gt;F62,F62,MIN(MAX(ABS(SUMIF(A$18:A61,A62,F$18:F62)-R62),SUMIF(A$18:A61,A62,F$18:F62)-F62),F62))),""),IF(A62&gt;$K$13,"nach DFZR!","vor DFZR!")))))</f>
        <v/>
      </c>
      <c r="M62" s="756"/>
      <c r="N62" s="757">
        <f t="shared" si="1"/>
        <v>0</v>
      </c>
      <c r="O62" s="749"/>
      <c r="P62" s="750">
        <f t="shared" si="3"/>
        <v>0</v>
      </c>
      <c r="Q62" s="750">
        <f t="shared" si="2"/>
        <v>0</v>
      </c>
      <c r="R62" s="750">
        <f t="shared" si="5"/>
        <v>0</v>
      </c>
      <c r="S62" s="739"/>
      <c r="T62" s="740"/>
      <c r="U62" s="739"/>
    </row>
    <row r="63" spans="1:21" x14ac:dyDescent="0.2">
      <c r="A63" s="751"/>
      <c r="B63" s="752"/>
      <c r="C63" s="752"/>
      <c r="D63" s="753"/>
      <c r="E63" s="744">
        <f t="shared" si="0"/>
        <v>0</v>
      </c>
      <c r="F63" s="754"/>
      <c r="G63" s="755"/>
      <c r="H63" s="1202"/>
      <c r="I63" s="1203"/>
      <c r="J63" s="1203"/>
      <c r="K63" s="1204"/>
      <c r="L63" s="747" t="str">
        <f>IF(OR(G63="",LEN(H63)&lt;$P$10),"",IF(K$86="ja",F63,IF(A63="","",IF(AND(A63&gt;=$P$1,A63&lt;=$K$13),IF(F63&gt;0,IF(SUMIF(A$18:A63,A63,F$18:F63)&gt;P$9,IF(F63&gt;0,IF(SUMIF(A$18:A63,A63,F$18:F63)-F63&gt;R63,"",MIN(ABS(SUMIF(A$18:A63,A63,F$18:F63)-F63-R63),F63)),IF(SUMIF(A$18:A63,A63,F$18:F63)-F62&gt;R63,"",MIN(ABS(SUMIF(A$18:A63,A63,F$18:F63)-F63-R63),F63))),IF(SUMIF(A$18:A62,A63,F$18:F63)&gt;F63,F63,MIN(MAX(ABS(SUMIF(A$18:A62,A63,F$18:F63)-R63),SUMIF(A$18:A62,A63,F$18:F63)-F63),F63))),""),IF(A63&gt;$K$13,"nach DFZR!","vor DFZR!")))))</f>
        <v/>
      </c>
      <c r="M63" s="756"/>
      <c r="N63" s="757">
        <f t="shared" si="1"/>
        <v>0</v>
      </c>
      <c r="O63" s="749"/>
      <c r="P63" s="750">
        <f t="shared" si="3"/>
        <v>0</v>
      </c>
      <c r="Q63" s="750">
        <f t="shared" si="2"/>
        <v>0</v>
      </c>
      <c r="R63" s="750">
        <f t="shared" si="5"/>
        <v>0</v>
      </c>
      <c r="S63" s="739"/>
      <c r="T63" s="740"/>
      <c r="U63" s="739"/>
    </row>
    <row r="64" spans="1:21" x14ac:dyDescent="0.2">
      <c r="A64" s="751"/>
      <c r="B64" s="752"/>
      <c r="C64" s="752"/>
      <c r="D64" s="753"/>
      <c r="E64" s="744">
        <f t="shared" si="0"/>
        <v>0</v>
      </c>
      <c r="F64" s="754"/>
      <c r="G64" s="755"/>
      <c r="H64" s="1202"/>
      <c r="I64" s="1203"/>
      <c r="J64" s="1203"/>
      <c r="K64" s="1204"/>
      <c r="L64" s="747" t="str">
        <f>IF(OR(G64="",LEN(H64)&lt;$P$10),"",IF(K$86="ja",F64,IF(A64="","",IF(AND(A64&gt;=$P$1,A64&lt;=$K$13),IF(F64&gt;0,IF(SUMIF(A$18:A64,A64,F$18:F64)&gt;P$9,IF(F64&gt;0,IF(SUMIF(A$18:A64,A64,F$18:F64)-F64&gt;R64,"",MIN(ABS(SUMIF(A$18:A64,A64,F$18:F64)-F64-R64),F64)),IF(SUMIF(A$18:A64,A64,F$18:F64)-F63&gt;R64,"",MIN(ABS(SUMIF(A$18:A64,A64,F$18:F64)-F64-R64),F64))),IF(SUMIF(A$18:A63,A64,F$18:F64)&gt;F64,F64,MIN(MAX(ABS(SUMIF(A$18:A63,A64,F$18:F64)-R64),SUMIF(A$18:A63,A64,F$18:F64)-F64),F64))),""),IF(A64&gt;$K$13,"nach DFZR!","vor DFZR!")))))</f>
        <v/>
      </c>
      <c r="M64" s="756"/>
      <c r="N64" s="757">
        <f t="shared" si="1"/>
        <v>0</v>
      </c>
      <c r="O64" s="749"/>
      <c r="P64" s="750">
        <f t="shared" si="3"/>
        <v>0</v>
      </c>
      <c r="Q64" s="750">
        <f t="shared" si="2"/>
        <v>0</v>
      </c>
      <c r="R64" s="750">
        <f t="shared" si="5"/>
        <v>0</v>
      </c>
      <c r="S64" s="739"/>
      <c r="T64" s="740"/>
      <c r="U64" s="739"/>
    </row>
    <row r="65" spans="1:21" x14ac:dyDescent="0.2">
      <c r="A65" s="751"/>
      <c r="B65" s="752"/>
      <c r="C65" s="752"/>
      <c r="D65" s="753"/>
      <c r="E65" s="744">
        <f t="shared" si="0"/>
        <v>0</v>
      </c>
      <c r="F65" s="754"/>
      <c r="G65" s="755"/>
      <c r="H65" s="1202"/>
      <c r="I65" s="1203"/>
      <c r="J65" s="1203"/>
      <c r="K65" s="1204"/>
      <c r="L65" s="747" t="str">
        <f>IF(OR(G65="",LEN(H65)&lt;$P$10),"",IF(K$86="ja",F65,IF(A65="","",IF(AND(A65&gt;=$P$1,A65&lt;=$K$13),IF(F65&gt;0,IF(SUMIF(A$18:A65,A65,F$18:F65)&gt;P$9,IF(F65&gt;0,IF(SUMIF(A$18:A65,A65,F$18:F65)-F65&gt;R65,"",MIN(ABS(SUMIF(A$18:A65,A65,F$18:F65)-F65-R65),F65)),IF(SUMIF(A$18:A65,A65,F$18:F65)-F64&gt;R65,"",MIN(ABS(SUMIF(A$18:A65,A65,F$18:F65)-F65-R65),F65))),IF(SUMIF(A$18:A64,A65,F$18:F65)&gt;F65,F65,MIN(MAX(ABS(SUMIF(A$18:A64,A65,F$18:F65)-R65),SUMIF(A$18:A64,A65,F$18:F65)-F65),F65))),""),IF(A65&gt;$K$13,"nach DFZR!","vor DFZR!")))))</f>
        <v/>
      </c>
      <c r="M65" s="756"/>
      <c r="N65" s="757">
        <f t="shared" si="1"/>
        <v>0</v>
      </c>
      <c r="O65" s="749"/>
      <c r="P65" s="750">
        <f t="shared" si="3"/>
        <v>0</v>
      </c>
      <c r="Q65" s="750">
        <f t="shared" si="2"/>
        <v>0</v>
      </c>
      <c r="R65" s="750">
        <f t="shared" si="5"/>
        <v>0</v>
      </c>
      <c r="S65" s="739"/>
      <c r="T65" s="740"/>
      <c r="U65" s="739"/>
    </row>
    <row r="66" spans="1:21" x14ac:dyDescent="0.2">
      <c r="A66" s="751"/>
      <c r="B66" s="752"/>
      <c r="C66" s="752"/>
      <c r="D66" s="753"/>
      <c r="E66" s="744">
        <f t="shared" si="0"/>
        <v>0</v>
      </c>
      <c r="F66" s="754"/>
      <c r="G66" s="755"/>
      <c r="H66" s="1202"/>
      <c r="I66" s="1203"/>
      <c r="J66" s="1203"/>
      <c r="K66" s="1204"/>
      <c r="L66" s="747" t="str">
        <f>IF(OR(G66="",LEN(H66)&lt;$P$10),"",IF(K$86="ja",F66,IF(A66="","",IF(AND(A66&gt;=$P$1,A66&lt;=$K$13),IF(F66&gt;0,IF(SUMIF(A$18:A66,A66,F$18:F66)&gt;P$9,IF(F66&gt;0,IF(SUMIF(A$18:A66,A66,F$18:F66)-F66&gt;R66,"",MIN(ABS(SUMIF(A$18:A66,A66,F$18:F66)-F66-R66),F66)),IF(SUMIF(A$18:A66,A66,F$18:F66)-F65&gt;R66,"",MIN(ABS(SUMIF(A$18:A66,A66,F$18:F66)-F66-R66),F66))),IF(SUMIF(A$18:A65,A66,F$18:F66)&gt;F66,F66,MIN(MAX(ABS(SUMIF(A$18:A65,A66,F$18:F66)-R66),SUMIF(A$18:A65,A66,F$18:F66)-F66),F66))),""),IF(A66&gt;$K$13,"nach DFZR!","vor DFZR!")))))</f>
        <v/>
      </c>
      <c r="M66" s="756"/>
      <c r="N66" s="757">
        <f t="shared" si="1"/>
        <v>0</v>
      </c>
      <c r="O66" s="749"/>
      <c r="P66" s="750">
        <f t="shared" si="3"/>
        <v>0</v>
      </c>
      <c r="Q66" s="750">
        <f t="shared" si="2"/>
        <v>0</v>
      </c>
      <c r="R66" s="750">
        <f t="shared" si="5"/>
        <v>0</v>
      </c>
      <c r="S66" s="739"/>
      <c r="T66" s="740"/>
      <c r="U66" s="739"/>
    </row>
    <row r="67" spans="1:21" x14ac:dyDescent="0.2">
      <c r="A67" s="751"/>
      <c r="B67" s="752"/>
      <c r="C67" s="752"/>
      <c r="D67" s="753"/>
      <c r="E67" s="744">
        <f t="shared" si="0"/>
        <v>0</v>
      </c>
      <c r="F67" s="754"/>
      <c r="G67" s="755"/>
      <c r="H67" s="1202"/>
      <c r="I67" s="1203"/>
      <c r="J67" s="1203"/>
      <c r="K67" s="1204"/>
      <c r="L67" s="747" t="str">
        <f>IF(OR(G67="",LEN(H67)&lt;$P$10),"",IF(K$86="ja",F67,IF(A67="","",IF(AND(A67&gt;=$P$1,A67&lt;=$K$13),IF(F67&gt;0,IF(SUMIF(A$18:A67,A67,F$18:F67)&gt;P$9,IF(F67&gt;0,IF(SUMIF(A$18:A67,A67,F$18:F67)-F67&gt;R67,"",MIN(ABS(SUMIF(A$18:A67,A67,F$18:F67)-F67-R67),F67)),IF(SUMIF(A$18:A67,A67,F$18:F67)-F66&gt;R67,"",MIN(ABS(SUMIF(A$18:A67,A67,F$18:F67)-F67-R67),F67))),IF(SUMIF(A$18:A66,A67,F$18:F67)&gt;F67,F67,MIN(MAX(ABS(SUMIF(A$18:A66,A67,F$18:F67)-R67),SUMIF(A$18:A66,A67,F$18:F67)-F67),F67))),""),IF(A67&gt;$K$13,"nach DFZR!","vor DFZR!")))))</f>
        <v/>
      </c>
      <c r="M67" s="756"/>
      <c r="N67" s="757">
        <f t="shared" si="1"/>
        <v>0</v>
      </c>
      <c r="O67" s="749"/>
      <c r="P67" s="750">
        <f t="shared" si="3"/>
        <v>0</v>
      </c>
      <c r="Q67" s="750">
        <f t="shared" si="2"/>
        <v>0</v>
      </c>
      <c r="R67" s="750">
        <f t="shared" si="5"/>
        <v>0</v>
      </c>
      <c r="S67" s="739"/>
      <c r="T67" s="740"/>
      <c r="U67" s="739"/>
    </row>
    <row r="68" spans="1:21" x14ac:dyDescent="0.2">
      <c r="A68" s="751"/>
      <c r="B68" s="752"/>
      <c r="C68" s="752"/>
      <c r="D68" s="753"/>
      <c r="E68" s="744">
        <f t="shared" si="0"/>
        <v>0</v>
      </c>
      <c r="F68" s="754"/>
      <c r="G68" s="755"/>
      <c r="H68" s="1202"/>
      <c r="I68" s="1203"/>
      <c r="J68" s="1203"/>
      <c r="K68" s="1204"/>
      <c r="L68" s="747" t="str">
        <f>IF(OR(G68="",LEN(H68)&lt;$P$10),"",IF(K$86="ja",F68,IF(A68="","",IF(AND(A68&gt;=$P$1,A68&lt;=$K$13),IF(F68&gt;0,IF(SUMIF(A$18:A68,A68,F$18:F68)&gt;P$9,IF(F68&gt;0,IF(SUMIF(A$18:A68,A68,F$18:F68)-F68&gt;R68,"",MIN(ABS(SUMIF(A$18:A68,A68,F$18:F68)-F68-R68),F68)),IF(SUMIF(A$18:A68,A68,F$18:F68)-F67&gt;R68,"",MIN(ABS(SUMIF(A$18:A68,A68,F$18:F68)-F68-R68),F68))),IF(SUMIF(A$18:A67,A68,F$18:F68)&gt;F68,F68,MIN(MAX(ABS(SUMIF(A$18:A67,A68,F$18:F68)-R68),SUMIF(A$18:A67,A68,F$18:F68)-F68),F68))),""),IF(A68&gt;$K$13,"nach DFZR!","vor DFZR!")))))</f>
        <v/>
      </c>
      <c r="M68" s="756"/>
      <c r="N68" s="757">
        <f t="shared" si="1"/>
        <v>0</v>
      </c>
      <c r="O68" s="749"/>
      <c r="P68" s="750">
        <f t="shared" si="3"/>
        <v>0</v>
      </c>
      <c r="Q68" s="750">
        <f t="shared" si="2"/>
        <v>0</v>
      </c>
      <c r="R68" s="750">
        <f t="shared" si="5"/>
        <v>0</v>
      </c>
      <c r="S68" s="739"/>
      <c r="T68" s="740"/>
      <c r="U68" s="739"/>
    </row>
    <row r="69" spans="1:21" x14ac:dyDescent="0.2">
      <c r="A69" s="751"/>
      <c r="B69" s="752"/>
      <c r="C69" s="752"/>
      <c r="D69" s="753"/>
      <c r="E69" s="744">
        <f t="shared" si="0"/>
        <v>0</v>
      </c>
      <c r="F69" s="754"/>
      <c r="G69" s="755"/>
      <c r="H69" s="1202"/>
      <c r="I69" s="1203"/>
      <c r="J69" s="1203"/>
      <c r="K69" s="1204"/>
      <c r="L69" s="747" t="str">
        <f>IF(OR(G69="",LEN(H69)&lt;$P$10),"",IF(K$86="ja",F69,IF(A69="","",IF(AND(A69&gt;=$P$1,A69&lt;=$K$13),IF(F69&gt;0,IF(SUMIF(A$18:A69,A69,F$18:F69)&gt;P$9,IF(F69&gt;0,IF(SUMIF(A$18:A69,A69,F$18:F69)-F69&gt;R69,"",MIN(ABS(SUMIF(A$18:A69,A69,F$18:F69)-F69-R69),F69)),IF(SUMIF(A$18:A69,A69,F$18:F69)-F68&gt;R69,"",MIN(ABS(SUMIF(A$18:A69,A69,F$18:F69)-F69-R69),F69))),IF(SUMIF(A$18:A68,A69,F$18:F69)&gt;F69,F69,MIN(MAX(ABS(SUMIF(A$18:A68,A69,F$18:F69)-R69),SUMIF(A$18:A68,A69,F$18:F69)-F69),F69))),""),IF(A69&gt;$K$13,"nach DFZR!","vor DFZR!")))))</f>
        <v/>
      </c>
      <c r="M69" s="756"/>
      <c r="N69" s="757">
        <f t="shared" si="1"/>
        <v>0</v>
      </c>
      <c r="O69" s="749"/>
      <c r="P69" s="750">
        <f t="shared" si="3"/>
        <v>0</v>
      </c>
      <c r="Q69" s="750">
        <f t="shared" si="2"/>
        <v>0</v>
      </c>
      <c r="R69" s="750">
        <f t="shared" si="5"/>
        <v>0</v>
      </c>
      <c r="S69" s="739"/>
      <c r="T69" s="740"/>
      <c r="U69" s="739"/>
    </row>
    <row r="70" spans="1:21" x14ac:dyDescent="0.2">
      <c r="A70" s="751"/>
      <c r="B70" s="752"/>
      <c r="C70" s="752"/>
      <c r="D70" s="753"/>
      <c r="E70" s="744">
        <f t="shared" si="0"/>
        <v>0</v>
      </c>
      <c r="F70" s="754"/>
      <c r="G70" s="755"/>
      <c r="H70" s="1202"/>
      <c r="I70" s="1203"/>
      <c r="J70" s="1203"/>
      <c r="K70" s="1204"/>
      <c r="L70" s="747" t="str">
        <f>IF(OR(G70="",LEN(H70)&lt;$P$10),"",IF(K$86="ja",F70,IF(A70="","",IF(AND(A70&gt;=$P$1,A70&lt;=$K$13),IF(F70&gt;0,IF(SUMIF(A$18:A70,A70,F$18:F70)&gt;P$9,IF(F70&gt;0,IF(SUMIF(A$18:A70,A70,F$18:F70)-F70&gt;R70,"",MIN(ABS(SUMIF(A$18:A70,A70,F$18:F70)-F70-R70),F70)),IF(SUMIF(A$18:A70,A70,F$18:F70)-F69&gt;R70,"",MIN(ABS(SUMIF(A$18:A70,A70,F$18:F70)-F70-R70),F70))),IF(SUMIF(A$18:A69,A70,F$18:F70)&gt;F70,F70,MIN(MAX(ABS(SUMIF(A$18:A69,A70,F$18:F70)-R70),SUMIF(A$18:A69,A70,F$18:F70)-F70),F70))),""),IF(A70&gt;$K$13,"nach DFZR!","vor DFZR!")))))</f>
        <v/>
      </c>
      <c r="M70" s="756"/>
      <c r="N70" s="757">
        <f t="shared" si="1"/>
        <v>0</v>
      </c>
      <c r="O70" s="749"/>
      <c r="P70" s="750">
        <f t="shared" si="3"/>
        <v>0</v>
      </c>
      <c r="Q70" s="750">
        <f t="shared" si="2"/>
        <v>0</v>
      </c>
      <c r="R70" s="750">
        <f t="shared" si="5"/>
        <v>0</v>
      </c>
      <c r="S70" s="739"/>
      <c r="T70" s="740"/>
      <c r="U70" s="739"/>
    </row>
    <row r="71" spans="1:21" x14ac:dyDescent="0.2">
      <c r="A71" s="751"/>
      <c r="B71" s="752"/>
      <c r="C71" s="752"/>
      <c r="D71" s="753"/>
      <c r="E71" s="744">
        <f t="shared" si="0"/>
        <v>0</v>
      </c>
      <c r="F71" s="754"/>
      <c r="G71" s="755"/>
      <c r="H71" s="1202"/>
      <c r="I71" s="1203"/>
      <c r="J71" s="1203"/>
      <c r="K71" s="1204"/>
      <c r="L71" s="747" t="str">
        <f>IF(OR(G71="",LEN(H71)&lt;$P$10),"",IF(K$86="ja",F71,IF(A71="","",IF(AND(A71&gt;=$P$1,A71&lt;=$K$13),IF(F71&gt;0,IF(SUMIF(A$18:A71,A71,F$18:F71)&gt;P$9,IF(F71&gt;0,IF(SUMIF(A$18:A71,A71,F$18:F71)-F71&gt;R71,"",MIN(ABS(SUMIF(A$18:A71,A71,F$18:F71)-F71-R71),F71)),IF(SUMIF(A$18:A71,A71,F$18:F71)-F70&gt;R71,"",MIN(ABS(SUMIF(A$18:A71,A71,F$18:F71)-F71-R71),F71))),IF(SUMIF(A$18:A70,A71,F$18:F71)&gt;F71,F71,MIN(MAX(ABS(SUMIF(A$18:A70,A71,F$18:F71)-R71),SUMIF(A$18:A70,A71,F$18:F71)-F71),F71))),""),IF(A71&gt;$K$13,"nach DFZR!","vor DFZR!")))))</f>
        <v/>
      </c>
      <c r="M71" s="756"/>
      <c r="N71" s="757">
        <f t="shared" si="1"/>
        <v>0</v>
      </c>
      <c r="O71" s="749"/>
      <c r="P71" s="750">
        <f t="shared" si="3"/>
        <v>0</v>
      </c>
      <c r="Q71" s="750">
        <f t="shared" si="2"/>
        <v>0</v>
      </c>
      <c r="R71" s="750">
        <f t="shared" si="5"/>
        <v>0</v>
      </c>
      <c r="S71" s="739"/>
      <c r="T71" s="740"/>
      <c r="U71" s="739"/>
    </row>
    <row r="72" spans="1:21" x14ac:dyDescent="0.2">
      <c r="A72" s="751"/>
      <c r="B72" s="752"/>
      <c r="C72" s="752"/>
      <c r="D72" s="753"/>
      <c r="E72" s="744">
        <f t="shared" si="0"/>
        <v>0</v>
      </c>
      <c r="F72" s="754"/>
      <c r="G72" s="755"/>
      <c r="H72" s="1202"/>
      <c r="I72" s="1203"/>
      <c r="J72" s="1203"/>
      <c r="K72" s="1204"/>
      <c r="L72" s="747" t="str">
        <f>IF(OR(G72="",LEN(H72)&lt;$P$10),"",IF(K$86="ja",F72,IF(A72="","",IF(AND(A72&gt;=$P$1,A72&lt;=$K$13),IF(F72&gt;0,IF(SUMIF(A$18:A72,A72,F$18:F72)&gt;P$9,IF(F72&gt;0,IF(SUMIF(A$18:A72,A72,F$18:F72)-F72&gt;R72,"",MIN(ABS(SUMIF(A$18:A72,A72,F$18:F72)-F72-R72),F72)),IF(SUMIF(A$18:A72,A72,F$18:F72)-F71&gt;R72,"",MIN(ABS(SUMIF(A$18:A72,A72,F$18:F72)-F72-R72),F72))),IF(SUMIF(A$18:A71,A72,F$18:F72)&gt;F72,F72,MIN(MAX(ABS(SUMIF(A$18:A71,A72,F$18:F72)-R72),SUMIF(A$18:A71,A72,F$18:F72)-F72),F72))),""),IF(A72&gt;$K$13,"nach DFZR!","vor DFZR!")))))</f>
        <v/>
      </c>
      <c r="M72" s="756"/>
      <c r="N72" s="757">
        <f t="shared" si="1"/>
        <v>0</v>
      </c>
      <c r="O72" s="749"/>
      <c r="P72" s="750">
        <f t="shared" si="3"/>
        <v>0</v>
      </c>
      <c r="Q72" s="750">
        <f t="shared" si="2"/>
        <v>0</v>
      </c>
      <c r="R72" s="750">
        <f t="shared" si="5"/>
        <v>0</v>
      </c>
      <c r="S72" s="739"/>
      <c r="T72" s="740"/>
      <c r="U72" s="739"/>
    </row>
    <row r="73" spans="1:21" x14ac:dyDescent="0.2">
      <c r="A73" s="751"/>
      <c r="B73" s="752"/>
      <c r="C73" s="752"/>
      <c r="D73" s="753"/>
      <c r="E73" s="744">
        <f t="shared" si="0"/>
        <v>0</v>
      </c>
      <c r="F73" s="754"/>
      <c r="G73" s="755"/>
      <c r="H73" s="1202"/>
      <c r="I73" s="1203"/>
      <c r="J73" s="1203"/>
      <c r="K73" s="1204"/>
      <c r="L73" s="747" t="str">
        <f>IF(OR(G73="",LEN(H73)&lt;$P$10),"",IF(K$86="ja",F73,IF(A73="","",IF(AND(A73&gt;=$P$1,A73&lt;=$K$13),IF(F73&gt;0,IF(SUMIF(A$18:A73,A73,F$18:F73)&gt;P$9,IF(F73&gt;0,IF(SUMIF(A$18:A73,A73,F$18:F73)-F73&gt;R73,"",MIN(ABS(SUMIF(A$18:A73,A73,F$18:F73)-F73-R73),F73)),IF(SUMIF(A$18:A73,A73,F$18:F73)-F72&gt;R73,"",MIN(ABS(SUMIF(A$18:A73,A73,F$18:F73)-F73-R73),F73))),IF(SUMIF(A$18:A72,A73,F$18:F73)&gt;F73,F73,MIN(MAX(ABS(SUMIF(A$18:A72,A73,F$18:F73)-R73),SUMIF(A$18:A72,A73,F$18:F73)-F73),F73))),""),IF(A73&gt;$K$13,"nach DFZR!","vor DFZR!")))))</f>
        <v/>
      </c>
      <c r="M73" s="756"/>
      <c r="N73" s="757">
        <f t="shared" si="1"/>
        <v>0</v>
      </c>
      <c r="O73" s="749"/>
      <c r="P73" s="750">
        <f t="shared" si="3"/>
        <v>0</v>
      </c>
      <c r="Q73" s="750">
        <f t="shared" si="2"/>
        <v>0</v>
      </c>
      <c r="R73" s="750">
        <f t="shared" si="5"/>
        <v>0</v>
      </c>
      <c r="S73" s="739"/>
      <c r="T73" s="740"/>
      <c r="U73" s="739"/>
    </row>
    <row r="74" spans="1:21" x14ac:dyDescent="0.2">
      <c r="A74" s="751"/>
      <c r="B74" s="752"/>
      <c r="C74" s="752"/>
      <c r="D74" s="753"/>
      <c r="E74" s="744">
        <f t="shared" si="0"/>
        <v>0</v>
      </c>
      <c r="F74" s="754"/>
      <c r="G74" s="755"/>
      <c r="H74" s="1202"/>
      <c r="I74" s="1203"/>
      <c r="J74" s="1203"/>
      <c r="K74" s="1204"/>
      <c r="L74" s="747" t="str">
        <f>IF(OR(G74="",LEN(H74)&lt;$P$10),"",IF(K$86="ja",F74,IF(A74="","",IF(AND(A74&gt;=$P$1,A74&lt;=$K$13),IF(F74&gt;0,IF(SUMIF(A$18:A74,A74,F$18:F74)&gt;P$9,IF(F74&gt;0,IF(SUMIF(A$18:A74,A74,F$18:F74)-F74&gt;R74,"",MIN(ABS(SUMIF(A$18:A74,A74,F$18:F74)-F74-R74),F74)),IF(SUMIF(A$18:A74,A74,F$18:F74)-F73&gt;R74,"",MIN(ABS(SUMIF(A$18:A74,A74,F$18:F74)-F74-R74),F74))),IF(SUMIF(A$18:A73,A74,F$18:F74)&gt;F74,F74,MIN(MAX(ABS(SUMIF(A$18:A73,A74,F$18:F74)-R74),SUMIF(A$18:A73,A74,F$18:F74)-F74),F74))),""),IF(A74&gt;$K$13,"nach DFZR!","vor DFZR!")))))</f>
        <v/>
      </c>
      <c r="M74" s="756"/>
      <c r="N74" s="757">
        <f t="shared" si="1"/>
        <v>0</v>
      </c>
      <c r="O74" s="749"/>
      <c r="P74" s="750">
        <f t="shared" si="3"/>
        <v>0</v>
      </c>
      <c r="Q74" s="750">
        <f t="shared" si="2"/>
        <v>0</v>
      </c>
      <c r="R74" s="750">
        <f t="shared" si="5"/>
        <v>0</v>
      </c>
      <c r="S74" s="739"/>
      <c r="T74" s="740"/>
      <c r="U74" s="739"/>
    </row>
    <row r="75" spans="1:21" x14ac:dyDescent="0.2">
      <c r="A75" s="751"/>
      <c r="B75" s="752"/>
      <c r="C75" s="752"/>
      <c r="D75" s="753"/>
      <c r="E75" s="744">
        <f t="shared" si="0"/>
        <v>0</v>
      </c>
      <c r="F75" s="754"/>
      <c r="G75" s="755"/>
      <c r="H75" s="1202"/>
      <c r="I75" s="1203"/>
      <c r="J75" s="1203"/>
      <c r="K75" s="1204"/>
      <c r="L75" s="747" t="str">
        <f>IF(OR(G75="",LEN(H75)&lt;$P$10),"",IF(K$86="ja",F75,IF(A75="","",IF(AND(A75&gt;=$P$1,A75&lt;=$K$13),IF(F75&gt;0,IF(SUMIF(A$18:A75,A75,F$18:F75)&gt;P$9,IF(F75&gt;0,IF(SUMIF(A$18:A75,A75,F$18:F75)-F75&gt;R75,"",MIN(ABS(SUMIF(A$18:A75,A75,F$18:F75)-F75-R75),F75)),IF(SUMIF(A$18:A75,A75,F$18:F75)-F74&gt;R75,"",MIN(ABS(SUMIF(A$18:A75,A75,F$18:F75)-F75-R75),F75))),IF(SUMIF(A$18:A74,A75,F$18:F75)&gt;F75,F75,MIN(MAX(ABS(SUMIF(A$18:A74,A75,F$18:F75)-R75),SUMIF(A$18:A74,A75,F$18:F75)-F75),F75))),""),IF(A75&gt;$K$13,"nach DFZR!","vor DFZR!")))))</f>
        <v/>
      </c>
      <c r="M75" s="756"/>
      <c r="N75" s="757">
        <f t="shared" si="1"/>
        <v>0</v>
      </c>
      <c r="O75" s="749"/>
      <c r="P75" s="750">
        <f t="shared" si="3"/>
        <v>0</v>
      </c>
      <c r="Q75" s="750">
        <f t="shared" si="2"/>
        <v>0</v>
      </c>
      <c r="R75" s="750">
        <f t="shared" si="5"/>
        <v>0</v>
      </c>
      <c r="S75" s="739"/>
      <c r="T75" s="740"/>
      <c r="U75" s="739"/>
    </row>
    <row r="76" spans="1:21" x14ac:dyDescent="0.2">
      <c r="A76" s="751"/>
      <c r="B76" s="752"/>
      <c r="C76" s="752"/>
      <c r="D76" s="753"/>
      <c r="E76" s="744">
        <f t="shared" si="0"/>
        <v>0</v>
      </c>
      <c r="F76" s="754"/>
      <c r="G76" s="755"/>
      <c r="H76" s="1202"/>
      <c r="I76" s="1203"/>
      <c r="J76" s="1203"/>
      <c r="K76" s="1204"/>
      <c r="L76" s="747" t="str">
        <f>IF(OR(G76="",LEN(H76)&lt;$P$10),"",IF(K$86="ja",F76,IF(A76="","",IF(AND(A76&gt;=$P$1,A76&lt;=$K$13),IF(F76&gt;0,IF(SUMIF(A$18:A76,A76,F$18:F76)&gt;P$9,IF(F76&gt;0,IF(SUMIF(A$18:A76,A76,F$18:F76)-F76&gt;R76,"",MIN(ABS(SUMIF(A$18:A76,A76,F$18:F76)-F76-R76),F76)),IF(SUMIF(A$18:A76,A76,F$18:F76)-F75&gt;R76,"",MIN(ABS(SUMIF(A$18:A76,A76,F$18:F76)-F76-R76),F76))),IF(SUMIF(A$18:A75,A76,F$18:F76)&gt;F76,F76,MIN(MAX(ABS(SUMIF(A$18:A75,A76,F$18:F76)-R76),SUMIF(A$18:A75,A76,F$18:F76)-F76),F76))),""),IF(A76&gt;$K$13,"nach DFZR!","vor DFZR!")))))</f>
        <v/>
      </c>
      <c r="M76" s="756"/>
      <c r="N76" s="757">
        <f t="shared" si="1"/>
        <v>0</v>
      </c>
      <c r="O76" s="749"/>
      <c r="P76" s="750">
        <f t="shared" si="3"/>
        <v>0</v>
      </c>
      <c r="Q76" s="750">
        <f t="shared" si="2"/>
        <v>0</v>
      </c>
      <c r="R76" s="750">
        <f t="shared" si="5"/>
        <v>0</v>
      </c>
      <c r="S76" s="739"/>
      <c r="T76" s="740"/>
      <c r="U76" s="739"/>
    </row>
    <row r="77" spans="1:21" x14ac:dyDescent="0.2">
      <c r="A77" s="751"/>
      <c r="B77" s="752"/>
      <c r="C77" s="752"/>
      <c r="D77" s="753"/>
      <c r="E77" s="744">
        <f t="shared" si="0"/>
        <v>0</v>
      </c>
      <c r="F77" s="754"/>
      <c r="G77" s="755"/>
      <c r="H77" s="1202"/>
      <c r="I77" s="1203"/>
      <c r="J77" s="1203"/>
      <c r="K77" s="1204"/>
      <c r="L77" s="747" t="str">
        <f>IF(OR(G77="",LEN(H77)&lt;$P$10),"",IF(K$86="ja",F77,IF(A77="","",IF(AND(A77&gt;=$P$1,A77&lt;=$K$13),IF(F77&gt;0,IF(SUMIF(A$18:A77,A77,F$18:F77)&gt;P$9,IF(F77&gt;0,IF(SUMIF(A$18:A77,A77,F$18:F77)-F77&gt;R77,"",MIN(ABS(SUMIF(A$18:A77,A77,F$18:F77)-F77-R77),F77)),IF(SUMIF(A$18:A77,A77,F$18:F77)-F76&gt;R77,"",MIN(ABS(SUMIF(A$18:A77,A77,F$18:F77)-F77-R77),F77))),IF(SUMIF(A$18:A76,A77,F$18:F77)&gt;F77,F77,MIN(MAX(ABS(SUMIF(A$18:A76,A77,F$18:F77)-R77),SUMIF(A$18:A76,A77,F$18:F77)-F77),F77))),""),IF(A77&gt;$K$13,"nach DFZR!","vor DFZR!")))))</f>
        <v/>
      </c>
      <c r="M77" s="756"/>
      <c r="N77" s="757">
        <f t="shared" si="1"/>
        <v>0</v>
      </c>
      <c r="O77" s="749"/>
      <c r="P77" s="750">
        <f t="shared" si="3"/>
        <v>0</v>
      </c>
      <c r="Q77" s="750">
        <f t="shared" si="2"/>
        <v>0</v>
      </c>
      <c r="R77" s="750">
        <f t="shared" si="5"/>
        <v>0</v>
      </c>
      <c r="S77" s="739"/>
      <c r="T77" s="740"/>
      <c r="U77" s="739"/>
    </row>
    <row r="78" spans="1:21" x14ac:dyDescent="0.2">
      <c r="A78" s="751"/>
      <c r="B78" s="752"/>
      <c r="C78" s="752"/>
      <c r="D78" s="753"/>
      <c r="E78" s="744">
        <f t="shared" si="0"/>
        <v>0</v>
      </c>
      <c r="F78" s="754"/>
      <c r="G78" s="755"/>
      <c r="H78" s="1202"/>
      <c r="I78" s="1203"/>
      <c r="J78" s="1203"/>
      <c r="K78" s="1204"/>
      <c r="L78" s="747" t="str">
        <f>IF(OR(G78="",LEN(H78)&lt;$P$10),"",IF(K$86="ja",F78,IF(A78="","",IF(AND(A78&gt;=$P$1,A78&lt;=$K$13),IF(F78&gt;0,IF(SUMIF(A$18:A78,A78,F$18:F78)&gt;P$9,IF(F78&gt;0,IF(SUMIF(A$18:A78,A78,F$18:F78)-F78&gt;R78,"",MIN(ABS(SUMIF(A$18:A78,A78,F$18:F78)-F78-R78),F78)),IF(SUMIF(A$18:A78,A78,F$18:F78)-F77&gt;R78,"",MIN(ABS(SUMIF(A$18:A78,A78,F$18:F78)-F78-R78),F78))),IF(SUMIF(A$18:A77,A78,F$18:F78)&gt;F78,F78,MIN(MAX(ABS(SUMIF(A$18:A77,A78,F$18:F78)-R78),SUMIF(A$18:A77,A78,F$18:F78)-F78),F78))),""),IF(A78&gt;$K$13,"nach DFZR!","vor DFZR!")))))</f>
        <v/>
      </c>
      <c r="M78" s="756"/>
      <c r="N78" s="757">
        <f t="shared" si="1"/>
        <v>0</v>
      </c>
      <c r="O78" s="749"/>
      <c r="P78" s="750">
        <f t="shared" si="3"/>
        <v>0</v>
      </c>
      <c r="Q78" s="750">
        <f t="shared" si="2"/>
        <v>0</v>
      </c>
      <c r="R78" s="750">
        <f t="shared" si="5"/>
        <v>0</v>
      </c>
      <c r="S78" s="739"/>
      <c r="T78" s="740"/>
      <c r="U78" s="739"/>
    </row>
    <row r="79" spans="1:21" x14ac:dyDescent="0.2">
      <c r="A79" s="751"/>
      <c r="B79" s="752"/>
      <c r="C79" s="752"/>
      <c r="D79" s="753"/>
      <c r="E79" s="744">
        <f t="shared" si="0"/>
        <v>0</v>
      </c>
      <c r="F79" s="754"/>
      <c r="G79" s="755"/>
      <c r="H79" s="1202"/>
      <c r="I79" s="1203"/>
      <c r="J79" s="1203"/>
      <c r="K79" s="1204"/>
      <c r="L79" s="747" t="str">
        <f>IF(OR(G79="",LEN(H79)&lt;$P$10),"",IF(K$86="ja",F79,IF(A79="","",IF(AND(A79&gt;=$P$1,A79&lt;=$K$13),IF(F79&gt;0,IF(SUMIF(A$18:A79,A79,F$18:F79)&gt;P$9,IF(F79&gt;0,IF(SUMIF(A$18:A79,A79,F$18:F79)-F79&gt;R79,"",MIN(ABS(SUMIF(A$18:A79,A79,F$18:F79)-F79-R79),F79)),IF(SUMIF(A$18:A79,A79,F$18:F79)-F78&gt;R79,"",MIN(ABS(SUMIF(A$18:A79,A79,F$18:F79)-F79-R79),F79))),IF(SUMIF(A$18:A78,A79,F$18:F79)&gt;F79,F79,MIN(MAX(ABS(SUMIF(A$18:A78,A79,F$18:F79)-R79),SUMIF(A$18:A78,A79,F$18:F79)-F79),F79))),""),IF(A79&gt;$K$13,"nach DFZR!","vor DFZR!")))))</f>
        <v/>
      </c>
      <c r="M79" s="756"/>
      <c r="N79" s="757">
        <f t="shared" si="1"/>
        <v>0</v>
      </c>
      <c r="O79" s="749"/>
      <c r="P79" s="750">
        <f t="shared" si="3"/>
        <v>0</v>
      </c>
      <c r="Q79" s="750">
        <f t="shared" si="2"/>
        <v>0</v>
      </c>
      <c r="R79" s="750">
        <f t="shared" si="5"/>
        <v>0</v>
      </c>
      <c r="S79" s="739"/>
      <c r="T79" s="740"/>
      <c r="U79" s="739"/>
    </row>
    <row r="80" spans="1:21" x14ac:dyDescent="0.2">
      <c r="A80" s="751"/>
      <c r="B80" s="752"/>
      <c r="C80" s="752"/>
      <c r="D80" s="753"/>
      <c r="E80" s="744">
        <f t="shared" si="0"/>
        <v>0</v>
      </c>
      <c r="F80" s="754"/>
      <c r="G80" s="755"/>
      <c r="H80" s="1202"/>
      <c r="I80" s="1203"/>
      <c r="J80" s="1203"/>
      <c r="K80" s="1204"/>
      <c r="L80" s="747" t="str">
        <f>IF(OR(G80="",LEN(H80)&lt;$P$10),"",IF(K$86="ja",F80,IF(A80="","",IF(AND(A80&gt;=$P$1,A80&lt;=$K$13),IF(F80&gt;0,IF(SUMIF(A$18:A80,A80,F$18:F80)&gt;P$9,IF(F80&gt;0,IF(SUMIF(A$18:A80,A80,F$18:F80)-F80&gt;R80,"",MIN(ABS(SUMIF(A$18:A80,A80,F$18:F80)-F80-R80),F80)),IF(SUMIF(A$18:A80,A80,F$18:F80)-F79&gt;R80,"",MIN(ABS(SUMIF(A$18:A80,A80,F$18:F80)-F80-R80),F80))),IF(SUMIF(A$18:A79,A80,F$18:F80)&gt;F80,F80,MIN(MAX(ABS(SUMIF(A$18:A79,A80,F$18:F80)-R80),SUMIF(A$18:A79,A80,F$18:F80)-F80),F80))),""),IF(A80&gt;$K$13,"nach DFZR!","vor DFZR!")))))</f>
        <v/>
      </c>
      <c r="M80" s="756"/>
      <c r="N80" s="757">
        <f t="shared" si="1"/>
        <v>0</v>
      </c>
      <c r="O80" s="749"/>
      <c r="P80" s="750">
        <f t="shared" si="3"/>
        <v>0</v>
      </c>
      <c r="Q80" s="750">
        <f t="shared" si="2"/>
        <v>0</v>
      </c>
      <c r="R80" s="750">
        <f t="shared" si="5"/>
        <v>0</v>
      </c>
      <c r="S80" s="739"/>
      <c r="T80" s="740"/>
      <c r="U80" s="739"/>
    </row>
    <row r="81" spans="1:22" ht="12.75" customHeight="1" thickBot="1" x14ac:dyDescent="0.25">
      <c r="A81" s="758"/>
      <c r="B81" s="759"/>
      <c r="C81" s="759"/>
      <c r="D81" s="797" t="s">
        <v>209</v>
      </c>
      <c r="E81" s="798">
        <f>SUM(E18:E80)</f>
        <v>0</v>
      </c>
      <c r="F81" s="798">
        <f>SUM(F18:F80)</f>
        <v>0</v>
      </c>
      <c r="G81" s="797"/>
      <c r="H81" s="797"/>
      <c r="I81" s="797"/>
      <c r="J81" s="797"/>
      <c r="K81" s="799"/>
      <c r="L81" s="800">
        <f>SUM(L18:L80)</f>
        <v>0</v>
      </c>
      <c r="M81" s="801">
        <f>SUM(M18:M80)</f>
        <v>0</v>
      </c>
      <c r="N81" s="802">
        <f>SUM(N18:N80)</f>
        <v>0</v>
      </c>
      <c r="O81" s="1214" t="s">
        <v>210</v>
      </c>
      <c r="P81" s="739"/>
      <c r="Q81" s="739"/>
      <c r="R81" s="739"/>
      <c r="S81" s="739"/>
      <c r="T81" s="740"/>
      <c r="U81" s="739"/>
    </row>
    <row r="82" spans="1:22" ht="14.25" thickTop="1" thickBot="1" x14ac:dyDescent="0.25">
      <c r="A82" s="760"/>
      <c r="B82" s="761"/>
      <c r="C82" s="761"/>
      <c r="D82" s="761"/>
      <c r="E82" s="761"/>
      <c r="F82" s="761"/>
      <c r="G82" s="761"/>
      <c r="H82" s="761"/>
      <c r="I82" s="761"/>
      <c r="J82" s="761"/>
      <c r="K82" s="762"/>
      <c r="L82" s="760"/>
      <c r="M82" s="761"/>
      <c r="N82" s="761"/>
      <c r="O82" s="1215"/>
      <c r="P82" s="715"/>
      <c r="Q82" s="715"/>
      <c r="R82" s="715"/>
      <c r="S82" s="715"/>
      <c r="T82" s="763"/>
      <c r="U82" s="763"/>
    </row>
    <row r="83" spans="1:22" ht="12.75" customHeight="1" x14ac:dyDescent="0.2">
      <c r="A83" s="692"/>
      <c r="B83" s="692"/>
      <c r="C83" s="692"/>
      <c r="D83" s="692"/>
      <c r="E83" s="692"/>
      <c r="F83" s="692"/>
      <c r="G83" s="692"/>
      <c r="H83" s="692"/>
      <c r="I83" s="692"/>
      <c r="J83" s="692"/>
      <c r="K83" s="692"/>
      <c r="L83" s="692"/>
      <c r="M83" s="692"/>
      <c r="N83" s="692"/>
      <c r="O83" s="692"/>
      <c r="Q83" s="715"/>
      <c r="R83" s="715"/>
      <c r="S83" s="715"/>
      <c r="T83" s="715"/>
      <c r="U83" s="763"/>
      <c r="V83" s="763"/>
    </row>
    <row r="84" spans="1:22" ht="14.25" customHeight="1" x14ac:dyDescent="0.2">
      <c r="A84" s="764" t="s">
        <v>211</v>
      </c>
      <c r="B84" s="692"/>
      <c r="C84" s="692"/>
      <c r="D84" s="692"/>
      <c r="E84" s="692"/>
      <c r="F84" s="692"/>
      <c r="G84" s="692"/>
      <c r="H84" s="692"/>
      <c r="I84" s="692"/>
      <c r="J84" s="692"/>
      <c r="K84" s="692"/>
      <c r="L84" s="692"/>
      <c r="M84" s="692"/>
      <c r="N84" s="692"/>
      <c r="O84" s="692"/>
      <c r="Q84" s="715"/>
      <c r="R84" s="715"/>
      <c r="S84" s="715"/>
      <c r="T84" s="715"/>
      <c r="U84" s="715"/>
      <c r="V84" s="715"/>
    </row>
    <row r="85" spans="1:22" ht="14.25" customHeight="1" x14ac:dyDescent="0.2">
      <c r="A85" s="1216" t="s">
        <v>212</v>
      </c>
      <c r="B85" s="1216"/>
      <c r="C85" s="1216"/>
      <c r="D85" s="1216"/>
      <c r="E85" s="1216"/>
      <c r="F85" s="1216"/>
      <c r="G85" s="1216"/>
      <c r="H85" s="1216"/>
      <c r="I85" s="1216"/>
      <c r="J85" s="1216"/>
      <c r="K85" s="1216"/>
      <c r="L85" s="692"/>
      <c r="M85" s="692"/>
      <c r="N85" s="692"/>
      <c r="O85" s="692"/>
      <c r="P85" s="765"/>
      <c r="Q85" s="715"/>
      <c r="R85" s="715"/>
      <c r="S85" s="715"/>
      <c r="T85" s="715"/>
      <c r="U85" s="715"/>
      <c r="V85" s="715"/>
    </row>
    <row r="86" spans="1:22" x14ac:dyDescent="0.2">
      <c r="A86" s="692"/>
      <c r="B86" s="766"/>
      <c r="C86" s="766"/>
      <c r="D86" s="767"/>
      <c r="E86" s="767"/>
      <c r="F86" s="767"/>
      <c r="G86" s="692"/>
      <c r="H86" s="768"/>
      <c r="I86" s="767"/>
      <c r="J86" s="718" t="str">
        <f>"MitarbeiterIn von Kürzung auf maximal "&amp;$P$5&amp;",00 bzw. ab "&amp;TEXT($P$3,"TT.MM.JJJJ")&amp;" "&amp;$P$6&amp;",00 anrechenbare Projektstunden/Tag ausgenommen (Ja/Nein):"</f>
        <v>MitarbeiterIn von Kürzung auf maximal 10,00 bzw. ab 01.09.2018 12,00 anrechenbare Projektstunden/Tag ausgenommen (Ja/Nein):</v>
      </c>
      <c r="K86" s="769"/>
      <c r="L86" s="692"/>
      <c r="M86" s="692"/>
      <c r="N86" s="692"/>
      <c r="O86" s="692"/>
      <c r="P86" s="765"/>
      <c r="Q86" s="715"/>
      <c r="R86" s="715"/>
      <c r="S86" s="715"/>
      <c r="T86" s="715"/>
      <c r="U86" s="715"/>
      <c r="V86" s="715"/>
    </row>
    <row r="87" spans="1:22" ht="12.75" customHeight="1" x14ac:dyDescent="0.2">
      <c r="A87" s="692"/>
      <c r="B87" s="766"/>
      <c r="C87" s="766"/>
      <c r="D87" s="692"/>
      <c r="E87" s="692"/>
      <c r="F87" s="692"/>
      <c r="G87" s="692"/>
      <c r="H87" s="692"/>
      <c r="I87" s="692"/>
      <c r="J87" s="692"/>
      <c r="K87" s="692"/>
      <c r="L87" s="692"/>
      <c r="M87" s="692"/>
      <c r="N87" s="692"/>
      <c r="O87" s="692"/>
      <c r="P87" s="765"/>
      <c r="Q87" s="715"/>
      <c r="R87" s="715"/>
      <c r="S87" s="715"/>
      <c r="T87" s="715"/>
      <c r="U87" s="715"/>
      <c r="V87" s="715"/>
    </row>
    <row r="88" spans="1:22" x14ac:dyDescent="0.2">
      <c r="A88" s="692"/>
      <c r="B88" s="766"/>
      <c r="C88" s="766"/>
      <c r="D88" s="692"/>
      <c r="E88" s="692"/>
      <c r="F88" s="692"/>
      <c r="G88" s="692"/>
      <c r="H88" s="692"/>
      <c r="I88" s="692"/>
      <c r="J88" s="718" t="str">
        <f>"Für MitarbeiterIn kommt der Pauschalstundensatz von €"&amp;P4&amp;" zur Anwendung (Ja/Nein):"</f>
        <v>Für MitarbeiterIn kommt der Pauschalstundensatz von €34,08 zur Anwendung (Ja/Nein):</v>
      </c>
      <c r="K88" s="769"/>
      <c r="L88" s="692"/>
      <c r="M88" s="692"/>
      <c r="N88" s="692"/>
      <c r="O88" s="692"/>
      <c r="P88" s="714"/>
      <c r="Q88" s="715"/>
      <c r="R88" s="715"/>
      <c r="S88" s="715"/>
      <c r="T88" s="715"/>
      <c r="U88" s="715"/>
      <c r="V88" s="715"/>
    </row>
    <row r="89" spans="1:22" x14ac:dyDescent="0.2">
      <c r="A89" s="692"/>
      <c r="B89" s="766"/>
      <c r="C89" s="766"/>
      <c r="D89" s="692"/>
      <c r="E89" s="692"/>
      <c r="F89" s="692"/>
      <c r="G89" s="692"/>
      <c r="H89" s="692"/>
      <c r="I89" s="692"/>
      <c r="J89" s="692"/>
      <c r="K89" s="692"/>
      <c r="L89" s="692"/>
      <c r="M89" s="692"/>
      <c r="N89" s="692"/>
      <c r="O89" s="692"/>
      <c r="P89" s="714"/>
      <c r="Q89" s="715"/>
      <c r="R89" s="715"/>
      <c r="S89" s="715"/>
      <c r="T89" s="715"/>
      <c r="U89" s="715"/>
      <c r="V89" s="715"/>
    </row>
    <row r="90" spans="1:22" x14ac:dyDescent="0.2">
      <c r="A90" s="722" t="s">
        <v>305</v>
      </c>
      <c r="B90" s="766"/>
      <c r="C90" s="766"/>
      <c r="D90" s="692"/>
      <c r="E90" s="692"/>
      <c r="F90" s="692"/>
      <c r="G90" s="692"/>
      <c r="H90" s="692"/>
      <c r="I90" s="692"/>
      <c r="J90" s="692"/>
      <c r="K90" s="692"/>
      <c r="L90" s="692"/>
      <c r="M90" s="692"/>
      <c r="N90" s="692"/>
      <c r="O90" s="692"/>
      <c r="P90" s="714"/>
      <c r="Q90" s="715"/>
      <c r="R90" s="715"/>
      <c r="S90" s="715"/>
      <c r="T90" s="715"/>
      <c r="U90" s="715"/>
      <c r="V90" s="715"/>
    </row>
    <row r="91" spans="1:22" x14ac:dyDescent="0.2">
      <c r="A91" s="692"/>
      <c r="B91" s="766"/>
      <c r="C91" s="766"/>
      <c r="D91" s="692"/>
      <c r="E91" s="692"/>
      <c r="F91" s="692"/>
      <c r="G91" s="692"/>
      <c r="H91" s="692"/>
      <c r="I91" s="692"/>
      <c r="J91" s="692"/>
      <c r="K91" s="692"/>
      <c r="L91" s="692"/>
      <c r="M91" s="692"/>
      <c r="N91" s="692"/>
      <c r="O91" s="692"/>
      <c r="Q91" s="715"/>
      <c r="R91" s="715"/>
      <c r="S91" s="715"/>
      <c r="T91" s="715"/>
      <c r="U91" s="715"/>
      <c r="V91" s="715"/>
    </row>
    <row r="92" spans="1:22" x14ac:dyDescent="0.2">
      <c r="A92" s="692"/>
      <c r="B92" s="766"/>
      <c r="C92" s="766"/>
      <c r="D92" s="692"/>
      <c r="E92" s="692"/>
      <c r="F92" s="692"/>
      <c r="G92" s="692"/>
      <c r="H92" s="692"/>
      <c r="I92" s="692"/>
      <c r="J92" s="692"/>
      <c r="K92" s="692"/>
      <c r="L92" s="692"/>
      <c r="M92" s="692"/>
      <c r="N92" s="692"/>
      <c r="O92" s="692"/>
      <c r="P92" s="770"/>
      <c r="Q92" s="771"/>
      <c r="R92" s="715"/>
      <c r="S92" s="715"/>
      <c r="T92" s="715"/>
      <c r="U92" s="715"/>
      <c r="V92" s="715"/>
    </row>
    <row r="93" spans="1:22" ht="14.25" x14ac:dyDescent="0.2">
      <c r="A93" s="692"/>
      <c r="B93" s="692"/>
      <c r="C93" s="692"/>
      <c r="D93" s="692"/>
      <c r="E93" s="692"/>
      <c r="F93" s="692"/>
      <c r="G93" s="692"/>
      <c r="H93" s="692"/>
      <c r="I93" s="692"/>
      <c r="J93" s="692"/>
      <c r="K93" s="692"/>
      <c r="L93" s="692"/>
      <c r="M93" s="692"/>
      <c r="N93" s="692"/>
      <c r="O93" s="772"/>
      <c r="P93" s="765"/>
      <c r="Q93" s="715"/>
      <c r="R93" s="715"/>
      <c r="S93" s="715"/>
      <c r="T93" s="715"/>
      <c r="U93" s="715"/>
      <c r="V93" s="715"/>
    </row>
    <row r="94" spans="1:22" x14ac:dyDescent="0.2">
      <c r="A94" s="773"/>
      <c r="B94" s="773"/>
      <c r="C94" s="773"/>
      <c r="D94" s="773"/>
      <c r="E94" s="773"/>
      <c r="F94" s="773"/>
      <c r="G94" s="773"/>
      <c r="H94" s="773"/>
      <c r="I94" s="773"/>
      <c r="J94" s="773"/>
      <c r="K94" s="773"/>
      <c r="L94" s="692"/>
      <c r="M94" s="692"/>
      <c r="N94" s="692"/>
      <c r="O94" s="692"/>
      <c r="P94" s="765"/>
      <c r="Q94" s="771"/>
      <c r="R94" s="715"/>
      <c r="S94" s="715"/>
      <c r="T94" s="715"/>
      <c r="U94" s="715"/>
      <c r="V94" s="715"/>
    </row>
    <row r="95" spans="1:22" x14ac:dyDescent="0.2">
      <c r="A95" s="773"/>
      <c r="B95" s="773"/>
      <c r="C95" s="773"/>
      <c r="D95" s="773"/>
      <c r="E95" s="773"/>
      <c r="F95" s="773"/>
      <c r="G95" s="773"/>
      <c r="H95" s="773"/>
      <c r="I95" s="773"/>
      <c r="J95" s="773"/>
      <c r="K95" s="773"/>
      <c r="L95" s="692"/>
      <c r="M95" s="692"/>
      <c r="N95" s="692"/>
      <c r="O95" s="692"/>
      <c r="Q95" s="715"/>
      <c r="R95" s="715"/>
      <c r="S95" s="715"/>
      <c r="T95" s="715"/>
      <c r="U95" s="715"/>
      <c r="V95" s="715"/>
    </row>
    <row r="96" spans="1:22" x14ac:dyDescent="0.2">
      <c r="A96" s="773"/>
      <c r="B96" s="773"/>
      <c r="C96" s="773"/>
      <c r="D96" s="773"/>
      <c r="E96" s="773"/>
      <c r="F96" s="773"/>
      <c r="G96" s="773"/>
      <c r="H96" s="773"/>
      <c r="I96" s="773"/>
      <c r="J96" s="773"/>
      <c r="K96" s="773"/>
      <c r="L96" s="692"/>
      <c r="M96" s="692"/>
      <c r="N96" s="692"/>
      <c r="O96" s="692"/>
      <c r="Q96" s="715"/>
      <c r="R96" s="715"/>
      <c r="S96" s="715"/>
      <c r="T96" s="715"/>
      <c r="U96" s="715"/>
      <c r="V96" s="715"/>
    </row>
    <row r="97" spans="1:22" x14ac:dyDescent="0.2">
      <c r="A97" s="773"/>
      <c r="B97" s="773"/>
      <c r="C97" s="773"/>
      <c r="D97" s="773"/>
      <c r="E97" s="773"/>
      <c r="F97" s="773"/>
      <c r="G97" s="773"/>
      <c r="H97" s="773"/>
      <c r="I97" s="773"/>
      <c r="J97" s="773"/>
      <c r="K97" s="773"/>
      <c r="L97" s="692"/>
      <c r="M97" s="692"/>
      <c r="N97" s="692"/>
      <c r="O97" s="692"/>
      <c r="Q97" s="715"/>
      <c r="R97" s="715"/>
      <c r="S97" s="715"/>
      <c r="T97" s="715"/>
      <c r="U97" s="715"/>
      <c r="V97" s="715"/>
    </row>
    <row r="98" spans="1:22" x14ac:dyDescent="0.2">
      <c r="A98" s="773"/>
      <c r="B98" s="773"/>
      <c r="C98" s="773"/>
      <c r="D98" s="773"/>
      <c r="E98" s="773"/>
      <c r="F98" s="773"/>
      <c r="G98" s="773"/>
      <c r="H98" s="773"/>
      <c r="I98" s="773"/>
      <c r="J98" s="773"/>
      <c r="K98" s="773"/>
      <c r="L98" s="692"/>
      <c r="M98" s="692"/>
      <c r="N98" s="692"/>
      <c r="O98" s="692"/>
      <c r="Q98" s="715"/>
      <c r="R98" s="715"/>
      <c r="S98" s="715"/>
      <c r="T98" s="715"/>
      <c r="U98" s="715"/>
      <c r="V98" s="715"/>
    </row>
    <row r="99" spans="1:22" x14ac:dyDescent="0.2">
      <c r="A99" s="692"/>
      <c r="B99" s="692"/>
      <c r="C99" s="692"/>
      <c r="D99" s="692"/>
      <c r="E99" s="692"/>
      <c r="F99" s="692"/>
      <c r="G99" s="692"/>
      <c r="H99" s="692"/>
      <c r="I99" s="692"/>
      <c r="J99" s="692"/>
      <c r="K99" s="692"/>
      <c r="L99" s="692"/>
      <c r="M99" s="692"/>
      <c r="N99" s="692"/>
      <c r="O99" s="692"/>
      <c r="Q99" s="715"/>
      <c r="R99" s="715"/>
      <c r="S99" s="715"/>
      <c r="T99" s="715"/>
      <c r="U99" s="715"/>
      <c r="V99" s="715"/>
    </row>
    <row r="100" spans="1:22" x14ac:dyDescent="0.2">
      <c r="A100" s="692"/>
      <c r="B100" s="692"/>
      <c r="C100" s="692"/>
      <c r="D100" s="692"/>
      <c r="E100" s="692"/>
      <c r="F100" s="692"/>
      <c r="G100" s="692"/>
      <c r="H100" s="692"/>
      <c r="I100" s="692"/>
      <c r="J100" s="692"/>
      <c r="K100" s="692"/>
      <c r="L100" s="692"/>
      <c r="M100" s="692"/>
      <c r="N100" s="692"/>
      <c r="O100" s="692"/>
      <c r="Q100" s="715"/>
      <c r="R100" s="715"/>
      <c r="S100" s="715"/>
      <c r="T100" s="715"/>
      <c r="U100" s="715"/>
      <c r="V100" s="715"/>
    </row>
    <row r="101" spans="1:22" x14ac:dyDescent="0.2">
      <c r="A101" s="692"/>
      <c r="B101" s="692"/>
      <c r="C101" s="692"/>
      <c r="D101" s="692"/>
      <c r="E101" s="692"/>
      <c r="F101" s="692"/>
      <c r="G101" s="692"/>
      <c r="H101" s="774"/>
      <c r="I101" s="775"/>
      <c r="J101" s="775"/>
      <c r="K101" s="775"/>
      <c r="L101" s="692"/>
      <c r="M101" s="692"/>
      <c r="N101" s="692"/>
      <c r="O101" s="692"/>
      <c r="Q101" s="715"/>
      <c r="R101" s="715"/>
      <c r="S101" s="715"/>
      <c r="T101" s="715"/>
      <c r="U101" s="715"/>
      <c r="V101" s="715"/>
    </row>
    <row r="102" spans="1:22" x14ac:dyDescent="0.2">
      <c r="A102" s="766" t="str">
        <f>IF(F16="","Nicht benötigte Zeilen können nur mittels Verstellen der Zeilenhöhe ausgeblendet werden!!","")</f>
        <v>Nicht benötigte Zeilen können nur mittels Verstellen der Zeilenhöhe ausgeblendet werden!!</v>
      </c>
      <c r="B102" s="692"/>
      <c r="C102" s="692"/>
      <c r="D102" s="692"/>
      <c r="E102" s="692"/>
      <c r="F102" s="692"/>
      <c r="G102" s="692"/>
      <c r="H102" s="774"/>
      <c r="I102" s="1217" t="s">
        <v>213</v>
      </c>
      <c r="J102" s="1217"/>
      <c r="K102" s="1217"/>
      <c r="L102" s="776"/>
      <c r="M102" s="776"/>
      <c r="N102" s="776"/>
      <c r="O102" s="776"/>
      <c r="Q102" s="715"/>
      <c r="R102" s="715"/>
      <c r="S102" s="715"/>
      <c r="T102" s="715"/>
      <c r="U102" s="715"/>
      <c r="V102" s="715"/>
    </row>
    <row r="103" spans="1:22" x14ac:dyDescent="0.2">
      <c r="A103" s="692"/>
      <c r="B103" s="692"/>
      <c r="C103" s="692"/>
      <c r="D103" s="692"/>
      <c r="E103" s="692"/>
      <c r="F103" s="692"/>
      <c r="G103" s="692"/>
      <c r="H103" s="775"/>
      <c r="I103" s="689"/>
      <c r="J103" s="689"/>
      <c r="K103" s="689"/>
      <c r="L103" s="692"/>
      <c r="M103" s="692"/>
      <c r="N103" s="692"/>
      <c r="O103" s="692"/>
      <c r="Q103" s="715"/>
      <c r="R103" s="715"/>
      <c r="S103" s="715"/>
      <c r="T103" s="715"/>
      <c r="U103" s="715"/>
      <c r="V103" s="715"/>
    </row>
    <row r="104" spans="1:22" x14ac:dyDescent="0.2">
      <c r="A104" s="777"/>
      <c r="B104" s="777"/>
      <c r="C104" s="777"/>
      <c r="D104" s="777"/>
      <c r="E104" s="777"/>
      <c r="F104" s="777"/>
      <c r="G104" s="777"/>
      <c r="H104" s="1053" t="s">
        <v>308</v>
      </c>
      <c r="I104" s="776"/>
      <c r="J104" s="776"/>
      <c r="K104" s="776"/>
      <c r="L104" s="692"/>
      <c r="M104" s="692"/>
      <c r="N104" s="692"/>
      <c r="O104" s="692"/>
      <c r="P104" s="778"/>
      <c r="Q104" s="778"/>
      <c r="R104" s="779"/>
      <c r="S104" s="779"/>
    </row>
    <row r="105" spans="1:22" x14ac:dyDescent="0.2">
      <c r="A105" s="692"/>
      <c r="B105" s="780"/>
      <c r="C105" s="780"/>
      <c r="D105" s="780"/>
      <c r="E105" s="780"/>
      <c r="F105" s="780"/>
      <c r="G105" s="780"/>
      <c r="H105" s="780"/>
      <c r="I105" s="780"/>
      <c r="J105" s="780"/>
      <c r="K105" s="780"/>
      <c r="L105" s="780"/>
      <c r="M105" s="780"/>
      <c r="N105" s="780"/>
      <c r="O105" s="692"/>
      <c r="R105" s="779"/>
      <c r="S105" s="779"/>
      <c r="T105" s="779"/>
    </row>
    <row r="106" spans="1:22" x14ac:dyDescent="0.2">
      <c r="A106" s="692"/>
      <c r="B106" s="781"/>
      <c r="C106" s="781"/>
      <c r="D106" s="781"/>
      <c r="E106" s="781"/>
      <c r="F106" s="781"/>
      <c r="G106" s="692"/>
      <c r="H106" s="781"/>
      <c r="I106" s="781"/>
      <c r="J106" s="781"/>
      <c r="K106" s="781"/>
      <c r="L106" s="781"/>
      <c r="M106" s="781"/>
      <c r="N106" s="781"/>
      <c r="O106" s="692"/>
      <c r="R106" s="779"/>
      <c r="S106" s="779"/>
      <c r="T106" s="779"/>
    </row>
    <row r="107" spans="1:22" x14ac:dyDescent="0.2">
      <c r="A107" s="692"/>
      <c r="B107" s="781"/>
      <c r="C107" s="781"/>
      <c r="D107" s="781"/>
      <c r="E107" s="781"/>
      <c r="F107" s="781"/>
      <c r="G107" s="781"/>
      <c r="H107" s="781"/>
      <c r="I107" s="781"/>
      <c r="J107" s="781"/>
      <c r="K107" s="781"/>
      <c r="L107" s="781"/>
      <c r="M107" s="781"/>
      <c r="N107" s="781"/>
      <c r="O107" s="692"/>
      <c r="R107" s="779"/>
      <c r="S107" s="779"/>
      <c r="T107" s="779"/>
    </row>
    <row r="108" spans="1:22" x14ac:dyDescent="0.2">
      <c r="A108" s="692"/>
      <c r="B108" s="692"/>
      <c r="C108" s="692"/>
      <c r="D108" s="692"/>
      <c r="E108" s="692"/>
      <c r="F108" s="692"/>
      <c r="G108" s="692"/>
      <c r="H108" s="692"/>
      <c r="I108" s="692"/>
      <c r="J108" s="692"/>
      <c r="K108" s="692"/>
      <c r="L108" s="692"/>
      <c r="M108" s="692"/>
      <c r="N108" s="692"/>
      <c r="O108" s="692"/>
      <c r="Q108" s="779"/>
      <c r="R108" s="779"/>
      <c r="S108" s="779"/>
      <c r="T108" s="779"/>
    </row>
    <row r="109" spans="1:22" x14ac:dyDescent="0.2">
      <c r="A109" s="692"/>
      <c r="B109" s="692"/>
      <c r="C109" s="692"/>
      <c r="D109" s="692"/>
      <c r="E109" s="692"/>
      <c r="F109" s="692"/>
      <c r="G109" s="692"/>
      <c r="H109" s="692"/>
      <c r="I109" s="692"/>
      <c r="J109" s="692"/>
      <c r="K109" s="692"/>
      <c r="L109" s="692"/>
      <c r="M109" s="692"/>
      <c r="N109" s="692"/>
      <c r="O109" s="692"/>
    </row>
    <row r="110" spans="1:22" x14ac:dyDescent="0.2">
      <c r="A110" s="692"/>
      <c r="B110" s="692"/>
      <c r="C110" s="692"/>
      <c r="D110" s="692"/>
      <c r="E110" s="692"/>
      <c r="F110" s="692"/>
      <c r="G110" s="692"/>
      <c r="H110" s="692"/>
      <c r="I110" s="692"/>
      <c r="J110" s="692"/>
      <c r="K110" s="692"/>
      <c r="L110" s="692"/>
      <c r="M110" s="692"/>
      <c r="N110" s="692"/>
      <c r="O110" s="692"/>
    </row>
    <row r="111" spans="1:22" x14ac:dyDescent="0.2">
      <c r="A111" s="692"/>
      <c r="B111" s="692"/>
      <c r="C111" s="692"/>
      <c r="D111" s="692"/>
      <c r="E111" s="692"/>
      <c r="F111" s="692"/>
      <c r="G111" s="692"/>
      <c r="H111" s="692"/>
      <c r="I111" s="692"/>
      <c r="J111" s="692"/>
      <c r="K111" s="692"/>
      <c r="L111" s="692"/>
      <c r="M111" s="692"/>
      <c r="N111" s="692"/>
      <c r="O111" s="692"/>
    </row>
    <row r="112" spans="1:22" x14ac:dyDescent="0.2">
      <c r="A112" s="692"/>
      <c r="B112" s="692"/>
      <c r="C112" s="692"/>
      <c r="D112" s="692"/>
      <c r="E112" s="692"/>
      <c r="F112" s="692"/>
      <c r="G112" s="692"/>
      <c r="H112" s="692"/>
      <c r="I112" s="692"/>
      <c r="J112" s="692"/>
      <c r="K112" s="692"/>
      <c r="L112" s="692"/>
      <c r="M112" s="692"/>
      <c r="N112" s="692"/>
      <c r="O112" s="692"/>
    </row>
    <row r="113" spans="1:15" x14ac:dyDescent="0.2">
      <c r="A113" s="692"/>
      <c r="B113" s="692"/>
      <c r="C113" s="692"/>
      <c r="D113" s="692"/>
      <c r="E113" s="692"/>
      <c r="F113" s="692"/>
      <c r="G113" s="692"/>
      <c r="H113" s="692"/>
      <c r="I113" s="692"/>
      <c r="J113" s="692"/>
      <c r="K113" s="692"/>
      <c r="L113" s="692"/>
      <c r="M113" s="692"/>
      <c r="N113" s="692"/>
      <c r="O113" s="692"/>
    </row>
    <row r="114" spans="1:15" x14ac:dyDescent="0.2">
      <c r="A114" s="692"/>
      <c r="B114" s="692"/>
      <c r="C114" s="692"/>
      <c r="D114" s="692"/>
      <c r="E114" s="692"/>
      <c r="F114" s="692"/>
      <c r="G114" s="692"/>
      <c r="H114" s="692"/>
      <c r="I114" s="692"/>
      <c r="J114" s="692"/>
      <c r="K114" s="692"/>
      <c r="L114" s="692"/>
      <c r="M114" s="692"/>
      <c r="N114" s="692"/>
      <c r="O114" s="692"/>
    </row>
    <row r="115" spans="1:15" x14ac:dyDescent="0.2">
      <c r="A115" s="692"/>
      <c r="B115" s="692"/>
      <c r="C115" s="692"/>
      <c r="D115" s="692"/>
      <c r="E115" s="692"/>
      <c r="F115" s="692"/>
      <c r="G115" s="692"/>
      <c r="H115" s="692"/>
      <c r="I115" s="692"/>
      <c r="J115" s="692"/>
      <c r="K115" s="692"/>
      <c r="L115" s="692"/>
      <c r="M115" s="692"/>
      <c r="N115" s="692"/>
      <c r="O115" s="692"/>
    </row>
    <row r="116" spans="1:15" x14ac:dyDescent="0.2">
      <c r="A116" s="692"/>
      <c r="B116" s="692"/>
      <c r="C116" s="692"/>
      <c r="D116" s="692"/>
      <c r="E116" s="692"/>
      <c r="F116" s="692"/>
      <c r="G116" s="692"/>
      <c r="H116" s="692"/>
      <c r="I116" s="692"/>
      <c r="J116" s="692"/>
      <c r="K116" s="692"/>
      <c r="L116" s="692"/>
      <c r="M116" s="692"/>
      <c r="N116" s="692"/>
      <c r="O116" s="692"/>
    </row>
    <row r="117" spans="1:15" x14ac:dyDescent="0.2">
      <c r="A117" s="692"/>
      <c r="B117" s="692"/>
      <c r="C117" s="692"/>
      <c r="D117" s="692"/>
      <c r="E117" s="692"/>
      <c r="F117" s="692"/>
      <c r="G117" s="692"/>
      <c r="H117" s="692"/>
      <c r="I117" s="692"/>
      <c r="J117" s="692"/>
      <c r="K117" s="692"/>
      <c r="L117" s="692"/>
      <c r="M117" s="692"/>
      <c r="N117" s="692"/>
      <c r="O117" s="692"/>
    </row>
    <row r="118" spans="1:15" x14ac:dyDescent="0.2">
      <c r="A118" s="692"/>
      <c r="B118" s="692"/>
      <c r="C118" s="692"/>
      <c r="D118" s="692"/>
      <c r="E118" s="692"/>
      <c r="F118" s="692"/>
      <c r="G118" s="692"/>
      <c r="H118" s="692"/>
      <c r="I118" s="692"/>
      <c r="J118" s="692"/>
      <c r="K118" s="692"/>
      <c r="L118" s="692"/>
      <c r="M118" s="692"/>
      <c r="N118" s="692"/>
      <c r="O118" s="692"/>
    </row>
    <row r="119" spans="1:15" x14ac:dyDescent="0.2">
      <c r="A119" s="692"/>
      <c r="B119" s="692"/>
      <c r="C119" s="692"/>
      <c r="D119" s="692"/>
      <c r="E119" s="692"/>
      <c r="F119" s="692"/>
      <c r="G119" s="692"/>
      <c r="H119" s="692"/>
      <c r="I119" s="692"/>
      <c r="J119" s="692"/>
      <c r="K119" s="692"/>
      <c r="L119" s="692"/>
      <c r="M119" s="692"/>
      <c r="N119" s="692"/>
      <c r="O119" s="692"/>
    </row>
    <row r="120" spans="1:15" x14ac:dyDescent="0.2">
      <c r="A120" s="692"/>
      <c r="B120" s="692"/>
      <c r="C120" s="692"/>
      <c r="D120" s="692"/>
      <c r="E120" s="692"/>
      <c r="F120" s="692"/>
      <c r="G120" s="692"/>
      <c r="H120" s="692"/>
      <c r="I120" s="692"/>
      <c r="J120" s="692"/>
      <c r="K120" s="692"/>
      <c r="L120" s="692"/>
      <c r="M120" s="692"/>
      <c r="N120" s="692"/>
      <c r="O120" s="692"/>
    </row>
    <row r="121" spans="1:15" x14ac:dyDescent="0.2">
      <c r="A121" s="692"/>
      <c r="B121" s="692"/>
      <c r="C121" s="692"/>
      <c r="D121" s="692"/>
      <c r="E121" s="692"/>
      <c r="F121" s="692"/>
      <c r="G121" s="781"/>
      <c r="H121" s="692"/>
      <c r="I121" s="692"/>
      <c r="J121" s="692"/>
      <c r="K121" s="692"/>
      <c r="L121" s="692"/>
      <c r="M121" s="692"/>
      <c r="N121" s="692"/>
      <c r="O121" s="692"/>
    </row>
    <row r="122" spans="1:15" x14ac:dyDescent="0.2">
      <c r="A122" s="692"/>
      <c r="B122" s="692"/>
      <c r="C122" s="692"/>
      <c r="D122" s="692"/>
      <c r="E122" s="692"/>
      <c r="F122" s="692"/>
      <c r="G122" s="692"/>
      <c r="H122" s="692"/>
      <c r="I122" s="692"/>
      <c r="J122" s="692"/>
      <c r="K122" s="692"/>
      <c r="L122" s="692"/>
      <c r="M122" s="692"/>
      <c r="N122" s="692"/>
      <c r="O122" s="692"/>
    </row>
    <row r="123" spans="1:15" x14ac:dyDescent="0.2">
      <c r="A123" s="692"/>
      <c r="B123" s="692"/>
      <c r="C123" s="692"/>
      <c r="D123" s="692"/>
      <c r="E123" s="692"/>
      <c r="F123" s="692"/>
      <c r="G123" s="692"/>
      <c r="H123" s="692"/>
      <c r="I123" s="692"/>
      <c r="J123" s="692"/>
      <c r="K123" s="692"/>
      <c r="L123" s="692"/>
      <c r="M123" s="692"/>
      <c r="N123" s="692"/>
      <c r="O123" s="692"/>
    </row>
    <row r="124" spans="1:15" x14ac:dyDescent="0.2">
      <c r="A124" s="692"/>
      <c r="B124" s="692"/>
      <c r="C124" s="692"/>
      <c r="D124" s="692"/>
      <c r="E124" s="692"/>
      <c r="F124" s="692"/>
      <c r="G124" s="692"/>
      <c r="H124" s="692"/>
      <c r="I124" s="692"/>
      <c r="J124" s="692"/>
      <c r="K124" s="692"/>
      <c r="L124" s="692"/>
      <c r="M124" s="692"/>
      <c r="N124" s="692"/>
      <c r="O124" s="692"/>
    </row>
    <row r="125" spans="1:15" x14ac:dyDescent="0.2">
      <c r="A125" s="692"/>
      <c r="B125" s="692"/>
      <c r="C125" s="692"/>
      <c r="D125" s="692"/>
      <c r="E125" s="692"/>
      <c r="F125" s="692"/>
      <c r="G125" s="692"/>
      <c r="H125" s="692"/>
      <c r="I125" s="692"/>
      <c r="J125" s="692"/>
      <c r="K125" s="692"/>
      <c r="L125" s="692"/>
      <c r="M125" s="692"/>
      <c r="N125" s="692"/>
      <c r="O125" s="692"/>
    </row>
    <row r="126" spans="1:15" x14ac:dyDescent="0.2">
      <c r="A126" s="692"/>
      <c r="B126" s="692"/>
      <c r="C126" s="692"/>
      <c r="D126" s="692"/>
      <c r="E126" s="692"/>
      <c r="F126" s="692"/>
      <c r="G126" s="692"/>
      <c r="H126" s="692"/>
      <c r="I126" s="692"/>
      <c r="J126" s="692"/>
      <c r="K126" s="692"/>
      <c r="L126" s="692"/>
      <c r="M126" s="692"/>
      <c r="N126" s="692"/>
      <c r="O126" s="692"/>
    </row>
    <row r="127" spans="1:15" x14ac:dyDescent="0.2">
      <c r="A127" s="692"/>
      <c r="B127" s="692"/>
      <c r="C127" s="692"/>
      <c r="D127" s="692"/>
      <c r="E127" s="692"/>
      <c r="F127" s="692"/>
      <c r="G127" s="692"/>
      <c r="H127" s="692"/>
      <c r="I127" s="692"/>
      <c r="J127" s="692"/>
      <c r="K127" s="692"/>
      <c r="L127" s="692"/>
      <c r="M127" s="692"/>
      <c r="N127" s="692"/>
      <c r="O127" s="692"/>
    </row>
    <row r="128" spans="1:15" x14ac:dyDescent="0.2">
      <c r="A128" s="692"/>
      <c r="B128" s="692"/>
      <c r="C128" s="692"/>
      <c r="D128" s="692"/>
      <c r="E128" s="692"/>
      <c r="F128" s="692"/>
      <c r="G128" s="692"/>
      <c r="H128" s="692"/>
      <c r="I128" s="692"/>
      <c r="J128" s="692"/>
      <c r="K128" s="692"/>
      <c r="L128" s="692"/>
      <c r="M128" s="692"/>
      <c r="N128" s="692"/>
      <c r="O128" s="692"/>
    </row>
    <row r="129" spans="1:15" x14ac:dyDescent="0.2">
      <c r="A129" s="692"/>
      <c r="B129" s="692"/>
      <c r="C129" s="692"/>
      <c r="D129" s="692"/>
      <c r="E129" s="692"/>
      <c r="F129" s="692"/>
      <c r="G129" s="692"/>
      <c r="H129" s="692"/>
      <c r="I129" s="692"/>
      <c r="J129" s="692"/>
      <c r="K129" s="692"/>
      <c r="L129" s="692"/>
      <c r="M129" s="692"/>
      <c r="N129" s="692"/>
      <c r="O129" s="692"/>
    </row>
    <row r="130" spans="1:15" x14ac:dyDescent="0.2">
      <c r="A130" s="692"/>
      <c r="B130" s="692"/>
      <c r="C130" s="692"/>
      <c r="D130" s="692"/>
      <c r="E130" s="692"/>
      <c r="F130" s="692"/>
      <c r="G130" s="692"/>
      <c r="H130" s="692"/>
      <c r="I130" s="692"/>
      <c r="J130" s="692"/>
      <c r="K130" s="692"/>
      <c r="L130" s="692"/>
      <c r="M130" s="692"/>
      <c r="N130" s="692"/>
      <c r="O130" s="692"/>
    </row>
    <row r="131" spans="1:15" x14ac:dyDescent="0.2">
      <c r="A131" s="692"/>
      <c r="B131" s="692"/>
      <c r="C131" s="692"/>
      <c r="D131" s="692"/>
      <c r="E131" s="692"/>
      <c r="F131" s="692"/>
      <c r="G131" s="692"/>
      <c r="H131" s="692"/>
      <c r="I131" s="692"/>
      <c r="J131" s="692"/>
      <c r="K131" s="692"/>
      <c r="L131" s="692"/>
      <c r="M131" s="692"/>
      <c r="N131" s="692"/>
      <c r="O131" s="692"/>
    </row>
    <row r="132" spans="1:15" x14ac:dyDescent="0.2">
      <c r="A132" s="692"/>
      <c r="B132" s="692"/>
      <c r="C132" s="692"/>
      <c r="D132" s="692"/>
      <c r="E132" s="692"/>
      <c r="F132" s="692"/>
      <c r="G132" s="692"/>
      <c r="H132" s="692"/>
      <c r="I132" s="692"/>
      <c r="J132" s="692"/>
      <c r="K132" s="692"/>
      <c r="L132" s="692"/>
      <c r="M132" s="692"/>
      <c r="N132" s="692"/>
      <c r="O132" s="692"/>
    </row>
    <row r="133" spans="1:15" x14ac:dyDescent="0.2">
      <c r="A133" s="692"/>
      <c r="B133" s="692"/>
      <c r="C133" s="692"/>
      <c r="D133" s="692"/>
      <c r="E133" s="692"/>
      <c r="F133" s="692"/>
      <c r="G133" s="692"/>
      <c r="H133" s="692"/>
      <c r="I133" s="692"/>
      <c r="J133" s="692"/>
      <c r="K133" s="692"/>
      <c r="L133" s="692"/>
      <c r="M133" s="692"/>
      <c r="N133" s="692"/>
      <c r="O133" s="692"/>
    </row>
    <row r="134" spans="1:15" x14ac:dyDescent="0.2">
      <c r="A134" s="692"/>
      <c r="B134" s="692"/>
      <c r="C134" s="692"/>
      <c r="D134" s="692"/>
      <c r="E134" s="692"/>
      <c r="F134" s="692"/>
      <c r="G134" s="692"/>
      <c r="H134" s="692"/>
      <c r="I134" s="692"/>
      <c r="J134" s="692"/>
      <c r="K134" s="692"/>
      <c r="L134" s="692"/>
      <c r="M134" s="692"/>
      <c r="N134" s="692"/>
      <c r="O134" s="692"/>
    </row>
    <row r="135" spans="1:15" x14ac:dyDescent="0.2">
      <c r="A135" s="692"/>
      <c r="B135" s="692"/>
      <c r="C135" s="692"/>
      <c r="D135" s="692"/>
      <c r="E135" s="692"/>
      <c r="F135" s="692"/>
      <c r="G135" s="692"/>
      <c r="H135" s="692"/>
      <c r="I135" s="692"/>
      <c r="J135" s="692"/>
      <c r="K135" s="692"/>
      <c r="L135" s="692"/>
      <c r="M135" s="692"/>
      <c r="N135" s="692"/>
      <c r="O135" s="692"/>
    </row>
    <row r="136" spans="1:15" x14ac:dyDescent="0.2">
      <c r="A136" s="692"/>
      <c r="B136" s="692"/>
      <c r="C136" s="692"/>
      <c r="D136" s="692"/>
      <c r="E136" s="692"/>
      <c r="F136" s="692"/>
      <c r="G136" s="692"/>
      <c r="H136" s="692"/>
      <c r="I136" s="692"/>
      <c r="J136" s="692"/>
      <c r="K136" s="692"/>
      <c r="L136" s="692"/>
      <c r="M136" s="692"/>
      <c r="N136" s="692"/>
      <c r="O136" s="692"/>
    </row>
    <row r="137" spans="1:15" x14ac:dyDescent="0.2">
      <c r="A137" s="692"/>
      <c r="B137" s="692"/>
      <c r="C137" s="692"/>
      <c r="D137" s="692"/>
      <c r="E137" s="692"/>
      <c r="F137" s="692"/>
      <c r="G137" s="692"/>
      <c r="H137" s="692"/>
      <c r="I137" s="692"/>
      <c r="J137" s="692"/>
      <c r="K137" s="692"/>
      <c r="L137" s="692"/>
      <c r="M137" s="692"/>
      <c r="N137" s="692"/>
      <c r="O137" s="692"/>
    </row>
    <row r="138" spans="1:15" x14ac:dyDescent="0.2">
      <c r="A138" s="692"/>
      <c r="B138" s="692"/>
      <c r="C138" s="692"/>
      <c r="D138" s="692"/>
      <c r="E138" s="692"/>
      <c r="F138" s="692"/>
      <c r="G138" s="692"/>
      <c r="H138" s="692"/>
      <c r="I138" s="692"/>
      <c r="J138" s="692"/>
      <c r="K138" s="692"/>
      <c r="L138" s="692"/>
      <c r="M138" s="692"/>
      <c r="N138" s="692"/>
      <c r="O138" s="692"/>
    </row>
    <row r="139" spans="1:15" x14ac:dyDescent="0.2">
      <c r="A139" s="692"/>
      <c r="B139" s="692"/>
      <c r="C139" s="692"/>
      <c r="D139" s="692"/>
      <c r="E139" s="692"/>
      <c r="F139" s="692"/>
      <c r="G139" s="692"/>
      <c r="H139" s="692"/>
      <c r="I139" s="692"/>
      <c r="J139" s="692"/>
      <c r="K139" s="692"/>
      <c r="L139" s="692"/>
      <c r="M139" s="692"/>
      <c r="N139" s="692"/>
      <c r="O139" s="692"/>
    </row>
    <row r="140" spans="1:15" x14ac:dyDescent="0.2">
      <c r="A140" s="692"/>
      <c r="B140" s="692"/>
      <c r="C140" s="692"/>
      <c r="D140" s="692"/>
      <c r="E140" s="692"/>
      <c r="F140" s="692"/>
      <c r="G140" s="692"/>
      <c r="H140" s="692"/>
      <c r="I140" s="692"/>
      <c r="J140" s="692"/>
      <c r="K140" s="692"/>
      <c r="L140" s="692"/>
      <c r="M140" s="692"/>
      <c r="N140" s="692"/>
      <c r="O140" s="692"/>
    </row>
    <row r="141" spans="1:15" x14ac:dyDescent="0.2">
      <c r="A141" s="692"/>
      <c r="B141" s="692"/>
      <c r="C141" s="692"/>
      <c r="D141" s="692"/>
      <c r="E141" s="692"/>
      <c r="F141" s="692"/>
      <c r="G141" s="692"/>
      <c r="H141" s="692"/>
      <c r="I141" s="692"/>
      <c r="J141" s="692"/>
      <c r="K141" s="692"/>
      <c r="L141" s="692"/>
      <c r="M141" s="692"/>
      <c r="N141" s="692"/>
      <c r="O141" s="692"/>
    </row>
    <row r="142" spans="1:15" x14ac:dyDescent="0.2">
      <c r="A142" s="692"/>
      <c r="B142" s="692"/>
      <c r="C142" s="692"/>
      <c r="D142" s="692"/>
      <c r="E142" s="692"/>
      <c r="F142" s="692"/>
      <c r="G142" s="692"/>
      <c r="H142" s="692"/>
      <c r="I142" s="692"/>
      <c r="J142" s="692"/>
      <c r="K142" s="692"/>
      <c r="L142" s="692"/>
      <c r="M142" s="692"/>
      <c r="N142" s="692"/>
      <c r="O142" s="692"/>
    </row>
    <row r="143" spans="1:15" x14ac:dyDescent="0.2">
      <c r="A143" s="692"/>
      <c r="B143" s="692"/>
      <c r="C143" s="692"/>
      <c r="D143" s="692"/>
      <c r="E143" s="692"/>
      <c r="F143" s="692"/>
      <c r="G143" s="692"/>
      <c r="H143" s="692"/>
      <c r="I143" s="692"/>
      <c r="J143" s="692"/>
      <c r="K143" s="692"/>
      <c r="L143" s="692"/>
      <c r="M143" s="692"/>
      <c r="N143" s="692"/>
      <c r="O143" s="692"/>
    </row>
    <row r="144" spans="1:15" x14ac:dyDescent="0.2">
      <c r="A144" s="692"/>
      <c r="B144" s="692"/>
      <c r="C144" s="692"/>
      <c r="D144" s="692"/>
      <c r="E144" s="692"/>
      <c r="F144" s="692"/>
      <c r="G144" s="692"/>
      <c r="H144" s="692"/>
      <c r="I144" s="692"/>
      <c r="J144" s="692"/>
      <c r="K144" s="692"/>
      <c r="L144" s="692"/>
      <c r="M144" s="692"/>
      <c r="N144" s="692"/>
      <c r="O144" s="692"/>
    </row>
    <row r="145" spans="1:15" x14ac:dyDescent="0.2">
      <c r="A145" s="692"/>
      <c r="B145" s="692"/>
      <c r="C145" s="692"/>
      <c r="D145" s="692"/>
      <c r="E145" s="692"/>
      <c r="F145" s="692"/>
      <c r="G145" s="692"/>
      <c r="H145" s="692"/>
      <c r="I145" s="692"/>
      <c r="J145" s="692"/>
      <c r="K145" s="692"/>
      <c r="L145" s="692"/>
      <c r="M145" s="692"/>
      <c r="N145" s="692"/>
      <c r="O145" s="692"/>
    </row>
    <row r="146" spans="1:15" x14ac:dyDescent="0.2">
      <c r="A146" s="692"/>
      <c r="B146" s="692"/>
      <c r="C146" s="692"/>
      <c r="D146" s="692"/>
      <c r="E146" s="692"/>
      <c r="F146" s="692"/>
      <c r="G146" s="692"/>
      <c r="H146" s="692"/>
      <c r="I146" s="692"/>
      <c r="J146" s="692"/>
      <c r="K146" s="692"/>
      <c r="L146" s="692"/>
      <c r="M146" s="692"/>
      <c r="N146" s="692"/>
      <c r="O146" s="692"/>
    </row>
    <row r="147" spans="1:15" x14ac:dyDescent="0.2">
      <c r="A147" s="692"/>
      <c r="B147" s="692"/>
      <c r="C147" s="692"/>
      <c r="D147" s="692"/>
      <c r="E147" s="692"/>
      <c r="F147" s="692"/>
      <c r="G147" s="692"/>
      <c r="H147" s="692"/>
      <c r="I147" s="692"/>
      <c r="J147" s="692"/>
      <c r="K147" s="692"/>
      <c r="L147" s="692"/>
      <c r="M147" s="692"/>
      <c r="N147" s="692"/>
      <c r="O147" s="692"/>
    </row>
    <row r="148" spans="1:15" x14ac:dyDescent="0.2">
      <c r="A148" s="692"/>
      <c r="B148" s="692"/>
      <c r="C148" s="692"/>
      <c r="D148" s="692"/>
      <c r="E148" s="692"/>
      <c r="F148" s="692"/>
      <c r="G148" s="692"/>
      <c r="H148" s="692"/>
      <c r="I148" s="692"/>
      <c r="J148" s="692"/>
      <c r="K148" s="692"/>
      <c r="L148" s="692"/>
      <c r="M148" s="692"/>
      <c r="N148" s="692"/>
      <c r="O148" s="692"/>
    </row>
    <row r="149" spans="1:15" x14ac:dyDescent="0.2">
      <c r="A149" s="692"/>
      <c r="B149" s="692"/>
      <c r="C149" s="692"/>
      <c r="D149" s="692"/>
      <c r="E149" s="692"/>
      <c r="F149" s="692"/>
      <c r="G149" s="692"/>
      <c r="H149" s="692"/>
      <c r="I149" s="692"/>
      <c r="J149" s="692"/>
      <c r="K149" s="692"/>
      <c r="L149" s="692"/>
      <c r="M149" s="692"/>
      <c r="N149" s="692"/>
      <c r="O149" s="692"/>
    </row>
    <row r="150" spans="1:15" x14ac:dyDescent="0.2">
      <c r="A150" s="692"/>
      <c r="B150" s="692"/>
      <c r="C150" s="692"/>
      <c r="D150" s="692"/>
      <c r="E150" s="692"/>
      <c r="F150" s="692"/>
      <c r="G150" s="692"/>
      <c r="H150" s="692"/>
      <c r="I150" s="692"/>
      <c r="J150" s="692"/>
      <c r="K150" s="692"/>
      <c r="L150" s="692"/>
      <c r="M150" s="692"/>
      <c r="N150" s="692"/>
      <c r="O150" s="692"/>
    </row>
    <row r="151" spans="1:15" x14ac:dyDescent="0.2">
      <c r="A151" s="692"/>
      <c r="B151" s="692"/>
      <c r="C151" s="692"/>
      <c r="D151" s="692"/>
      <c r="E151" s="692"/>
      <c r="F151" s="692"/>
      <c r="G151" s="692"/>
      <c r="H151" s="692"/>
      <c r="I151" s="692"/>
      <c r="J151" s="692"/>
      <c r="K151" s="692"/>
      <c r="L151" s="692"/>
      <c r="M151" s="692"/>
      <c r="N151" s="692"/>
      <c r="O151" s="692"/>
    </row>
    <row r="152" spans="1:15" x14ac:dyDescent="0.2">
      <c r="A152" s="692"/>
      <c r="B152" s="692"/>
      <c r="C152" s="692"/>
      <c r="D152" s="692"/>
      <c r="E152" s="692"/>
      <c r="F152" s="692"/>
      <c r="G152" s="692"/>
      <c r="H152" s="692"/>
      <c r="I152" s="692"/>
      <c r="J152" s="692"/>
      <c r="K152" s="692"/>
      <c r="L152" s="692"/>
      <c r="M152" s="692"/>
      <c r="N152" s="692"/>
      <c r="O152" s="692"/>
    </row>
    <row r="153" spans="1:15" x14ac:dyDescent="0.2">
      <c r="A153" s="692"/>
      <c r="B153" s="692"/>
      <c r="C153" s="692"/>
      <c r="D153" s="692"/>
      <c r="E153" s="692"/>
      <c r="F153" s="692"/>
      <c r="G153" s="692"/>
      <c r="H153" s="692"/>
      <c r="I153" s="692"/>
      <c r="J153" s="692"/>
      <c r="K153" s="692"/>
      <c r="L153" s="692"/>
      <c r="M153" s="692"/>
      <c r="N153" s="692"/>
      <c r="O153" s="692"/>
    </row>
    <row r="154" spans="1:15" x14ac:dyDescent="0.2">
      <c r="A154" s="692"/>
      <c r="B154" s="692"/>
      <c r="C154" s="692"/>
      <c r="D154" s="692"/>
      <c r="E154" s="692"/>
      <c r="F154" s="692"/>
      <c r="G154" s="692"/>
      <c r="H154" s="692"/>
      <c r="I154" s="692"/>
      <c r="J154" s="692"/>
      <c r="K154" s="692"/>
      <c r="L154" s="692"/>
      <c r="M154" s="692"/>
      <c r="N154" s="692"/>
      <c r="O154" s="692"/>
    </row>
    <row r="155" spans="1:15" x14ac:dyDescent="0.2">
      <c r="A155" s="692"/>
      <c r="B155" s="692"/>
      <c r="C155" s="692"/>
      <c r="D155" s="692"/>
      <c r="E155" s="692"/>
      <c r="F155" s="692"/>
      <c r="G155" s="692"/>
      <c r="H155" s="692"/>
      <c r="I155" s="692"/>
      <c r="J155" s="692"/>
      <c r="K155" s="692"/>
      <c r="L155" s="692"/>
      <c r="M155" s="692"/>
      <c r="N155" s="692"/>
      <c r="O155" s="692"/>
    </row>
    <row r="156" spans="1:15" x14ac:dyDescent="0.2">
      <c r="A156" s="692"/>
      <c r="B156" s="692"/>
      <c r="C156" s="692"/>
      <c r="D156" s="692"/>
      <c r="E156" s="692"/>
      <c r="F156" s="692"/>
      <c r="G156" s="692"/>
      <c r="H156" s="692"/>
      <c r="I156" s="692"/>
      <c r="J156" s="692"/>
      <c r="K156" s="692"/>
      <c r="L156" s="692"/>
      <c r="M156" s="692"/>
      <c r="N156" s="692"/>
      <c r="O156" s="692"/>
    </row>
    <row r="157" spans="1:15" x14ac:dyDescent="0.2">
      <c r="A157" s="692"/>
      <c r="B157" s="692"/>
      <c r="C157" s="692"/>
      <c r="D157" s="692"/>
      <c r="E157" s="692"/>
      <c r="F157" s="692"/>
      <c r="G157" s="692"/>
      <c r="H157" s="692"/>
      <c r="I157" s="692"/>
      <c r="J157" s="692"/>
      <c r="K157" s="692"/>
      <c r="L157" s="692"/>
      <c r="M157" s="692"/>
      <c r="N157" s="692"/>
      <c r="O157" s="692"/>
    </row>
    <row r="158" spans="1:15" x14ac:dyDescent="0.2">
      <c r="A158" s="692"/>
      <c r="B158" s="692"/>
      <c r="C158" s="692"/>
      <c r="D158" s="692"/>
      <c r="E158" s="692"/>
      <c r="F158" s="692"/>
      <c r="G158" s="692"/>
      <c r="H158" s="692"/>
      <c r="I158" s="692"/>
      <c r="J158" s="692"/>
      <c r="K158" s="692"/>
      <c r="L158" s="692"/>
      <c r="M158" s="692"/>
      <c r="N158" s="692"/>
      <c r="O158" s="692"/>
    </row>
    <row r="159" spans="1:15" x14ac:dyDescent="0.2">
      <c r="A159" s="692"/>
      <c r="B159" s="692"/>
      <c r="C159" s="692"/>
      <c r="D159" s="692"/>
      <c r="E159" s="692"/>
      <c r="F159" s="692"/>
      <c r="G159" s="692"/>
      <c r="H159" s="692"/>
      <c r="I159" s="692"/>
      <c r="J159" s="692"/>
      <c r="K159" s="692"/>
      <c r="L159" s="692"/>
      <c r="M159" s="692"/>
      <c r="N159" s="692"/>
      <c r="O159" s="692"/>
    </row>
    <row r="160" spans="1:15" x14ac:dyDescent="0.2">
      <c r="A160" s="692"/>
      <c r="B160" s="692"/>
      <c r="C160" s="692"/>
      <c r="D160" s="692"/>
      <c r="E160" s="692"/>
      <c r="F160" s="692"/>
      <c r="G160" s="692"/>
      <c r="H160" s="692"/>
      <c r="I160" s="692"/>
      <c r="J160" s="692"/>
      <c r="K160" s="692"/>
      <c r="L160" s="692"/>
      <c r="M160" s="692"/>
      <c r="N160" s="692"/>
      <c r="O160" s="692"/>
    </row>
    <row r="161" spans="1:15" x14ac:dyDescent="0.2">
      <c r="A161" s="692"/>
      <c r="B161" s="692"/>
      <c r="C161" s="692"/>
      <c r="D161" s="692"/>
      <c r="E161" s="692"/>
      <c r="F161" s="692"/>
      <c r="G161" s="692"/>
      <c r="H161" s="692"/>
      <c r="I161" s="692"/>
      <c r="J161" s="692"/>
      <c r="K161" s="692"/>
      <c r="L161" s="692"/>
      <c r="M161" s="692"/>
      <c r="N161" s="692"/>
      <c r="O161" s="692"/>
    </row>
    <row r="162" spans="1:15" x14ac:dyDescent="0.2">
      <c r="A162" s="692"/>
      <c r="B162" s="692"/>
      <c r="C162" s="692"/>
      <c r="D162" s="692"/>
      <c r="E162" s="692"/>
      <c r="F162" s="692"/>
      <c r="G162" s="692"/>
      <c r="H162" s="692"/>
      <c r="I162" s="692"/>
      <c r="J162" s="692"/>
      <c r="K162" s="692"/>
      <c r="L162" s="692"/>
      <c r="M162" s="692"/>
      <c r="N162" s="692"/>
      <c r="O162" s="692"/>
    </row>
    <row r="163" spans="1:15" x14ac:dyDescent="0.2">
      <c r="A163" s="692"/>
      <c r="B163" s="692"/>
      <c r="C163" s="692"/>
      <c r="D163" s="692"/>
      <c r="E163" s="692"/>
      <c r="F163" s="692"/>
      <c r="G163" s="692"/>
      <c r="H163" s="692"/>
      <c r="I163" s="692"/>
      <c r="J163" s="692"/>
      <c r="K163" s="692"/>
      <c r="L163" s="692"/>
      <c r="M163" s="692"/>
      <c r="N163" s="692"/>
      <c r="O163" s="692"/>
    </row>
    <row r="164" spans="1:15" x14ac:dyDescent="0.2">
      <c r="A164" s="692"/>
      <c r="B164" s="692"/>
      <c r="C164" s="692"/>
      <c r="D164" s="692"/>
      <c r="E164" s="692"/>
      <c r="F164" s="692"/>
      <c r="G164" s="692"/>
      <c r="H164" s="692"/>
      <c r="I164" s="692"/>
      <c r="J164" s="692"/>
      <c r="K164" s="692"/>
      <c r="L164" s="692"/>
      <c r="M164" s="692"/>
      <c r="N164" s="692"/>
      <c r="O164" s="692"/>
    </row>
    <row r="165" spans="1:15" x14ac:dyDescent="0.2">
      <c r="A165" s="692"/>
      <c r="B165" s="692"/>
      <c r="C165" s="692"/>
      <c r="D165" s="692"/>
      <c r="E165" s="692"/>
      <c r="F165" s="692"/>
      <c r="G165" s="692"/>
      <c r="H165" s="692"/>
      <c r="I165" s="692"/>
      <c r="J165" s="692"/>
      <c r="K165" s="692"/>
      <c r="L165" s="692"/>
      <c r="M165" s="692"/>
      <c r="N165" s="692"/>
      <c r="O165" s="692"/>
    </row>
    <row r="166" spans="1:15" x14ac:dyDescent="0.2">
      <c r="A166" s="692"/>
      <c r="B166" s="692"/>
      <c r="C166" s="692"/>
      <c r="D166" s="692"/>
      <c r="E166" s="692"/>
      <c r="F166" s="692"/>
      <c r="G166" s="692"/>
      <c r="H166" s="692"/>
      <c r="I166" s="692"/>
      <c r="J166" s="692"/>
      <c r="K166" s="692"/>
      <c r="L166" s="692"/>
      <c r="M166" s="692"/>
      <c r="N166" s="692"/>
      <c r="O166" s="692"/>
    </row>
    <row r="167" spans="1:15" x14ac:dyDescent="0.2">
      <c r="A167" s="692"/>
      <c r="B167" s="692"/>
      <c r="C167" s="692"/>
      <c r="D167" s="692"/>
      <c r="E167" s="692"/>
      <c r="F167" s="692"/>
      <c r="G167" s="692"/>
      <c r="H167" s="692"/>
      <c r="I167" s="692"/>
      <c r="J167" s="692"/>
      <c r="K167" s="692"/>
      <c r="L167" s="692"/>
      <c r="M167" s="692"/>
      <c r="N167" s="692"/>
      <c r="O167" s="692"/>
    </row>
    <row r="168" spans="1:15" x14ac:dyDescent="0.2">
      <c r="A168" s="692"/>
      <c r="B168" s="692"/>
      <c r="C168" s="692"/>
      <c r="D168" s="692"/>
      <c r="E168" s="692"/>
      <c r="F168" s="692"/>
      <c r="G168" s="692"/>
      <c r="H168" s="692"/>
      <c r="I168" s="692"/>
      <c r="J168" s="692"/>
      <c r="K168" s="692"/>
      <c r="L168" s="692"/>
      <c r="M168" s="692"/>
      <c r="N168" s="692"/>
      <c r="O168" s="692"/>
    </row>
    <row r="169" spans="1:15" x14ac:dyDescent="0.2">
      <c r="A169" s="692"/>
      <c r="B169" s="692"/>
      <c r="C169" s="692"/>
      <c r="D169" s="692"/>
      <c r="E169" s="692"/>
      <c r="F169" s="692"/>
      <c r="G169" s="692"/>
      <c r="H169" s="692"/>
      <c r="I169" s="692"/>
      <c r="J169" s="692"/>
      <c r="K169" s="692"/>
      <c r="L169" s="692"/>
      <c r="M169" s="692"/>
      <c r="N169" s="692"/>
      <c r="O169" s="692"/>
    </row>
    <row r="170" spans="1:15" x14ac:dyDescent="0.2">
      <c r="A170" s="692"/>
      <c r="B170" s="692"/>
      <c r="C170" s="692"/>
      <c r="D170" s="692"/>
      <c r="E170" s="692"/>
      <c r="F170" s="692"/>
      <c r="G170" s="692"/>
      <c r="H170" s="692"/>
      <c r="I170" s="692"/>
      <c r="J170" s="692"/>
      <c r="K170" s="692"/>
      <c r="L170" s="692"/>
      <c r="M170" s="692"/>
      <c r="N170" s="692"/>
      <c r="O170" s="692"/>
    </row>
    <row r="171" spans="1:15" x14ac:dyDescent="0.2">
      <c r="A171" s="692"/>
      <c r="B171" s="692"/>
      <c r="C171" s="692"/>
      <c r="D171" s="692"/>
      <c r="E171" s="692"/>
      <c r="F171" s="692"/>
      <c r="G171" s="692"/>
      <c r="H171" s="692"/>
      <c r="I171" s="692"/>
      <c r="J171" s="692"/>
      <c r="K171" s="692"/>
      <c r="L171" s="692"/>
      <c r="M171" s="692"/>
      <c r="N171" s="692"/>
      <c r="O171" s="692"/>
    </row>
    <row r="172" spans="1:15" x14ac:dyDescent="0.2">
      <c r="A172" s="692"/>
      <c r="B172" s="692"/>
      <c r="C172" s="692"/>
      <c r="D172" s="692"/>
      <c r="E172" s="692"/>
      <c r="F172" s="692"/>
      <c r="G172" s="692"/>
      <c r="H172" s="692"/>
      <c r="I172" s="692"/>
      <c r="J172" s="692"/>
      <c r="K172" s="692"/>
      <c r="L172" s="692"/>
      <c r="M172" s="692"/>
      <c r="N172" s="692"/>
      <c r="O172" s="692"/>
    </row>
    <row r="173" spans="1:15" x14ac:dyDescent="0.2">
      <c r="A173" s="692"/>
      <c r="B173" s="692"/>
      <c r="C173" s="692"/>
      <c r="D173" s="692"/>
      <c r="E173" s="692"/>
      <c r="F173" s="692"/>
      <c r="G173" s="692"/>
      <c r="H173" s="692"/>
      <c r="I173" s="692"/>
      <c r="J173" s="692"/>
      <c r="K173" s="692"/>
      <c r="L173" s="692"/>
      <c r="M173" s="692"/>
      <c r="N173" s="692"/>
      <c r="O173" s="692"/>
    </row>
    <row r="174" spans="1:15" x14ac:dyDescent="0.2">
      <c r="A174" s="692"/>
      <c r="B174" s="692"/>
      <c r="C174" s="692"/>
      <c r="D174" s="692"/>
      <c r="E174" s="692"/>
      <c r="F174" s="692"/>
      <c r="G174" s="692"/>
      <c r="H174" s="692"/>
      <c r="I174" s="692"/>
      <c r="J174" s="692"/>
      <c r="K174" s="692"/>
      <c r="L174" s="692"/>
      <c r="M174" s="692"/>
      <c r="N174" s="692"/>
      <c r="O174" s="692"/>
    </row>
    <row r="175" spans="1:15" x14ac:dyDescent="0.2">
      <c r="A175" s="692"/>
      <c r="B175" s="692"/>
      <c r="C175" s="692"/>
      <c r="D175" s="692"/>
      <c r="E175" s="692"/>
      <c r="F175" s="692"/>
      <c r="G175" s="692"/>
      <c r="H175" s="692"/>
      <c r="I175" s="692"/>
      <c r="J175" s="692"/>
      <c r="K175" s="692"/>
      <c r="L175" s="692"/>
      <c r="M175" s="692"/>
      <c r="N175" s="692"/>
      <c r="O175" s="692"/>
    </row>
    <row r="176" spans="1:15" x14ac:dyDescent="0.2">
      <c r="A176" s="692"/>
      <c r="B176" s="692"/>
      <c r="C176" s="692"/>
      <c r="D176" s="692"/>
      <c r="E176" s="692"/>
      <c r="F176" s="692"/>
      <c r="G176" s="692"/>
      <c r="H176" s="692"/>
      <c r="I176" s="692"/>
      <c r="J176" s="692"/>
      <c r="K176" s="692"/>
      <c r="L176" s="692"/>
      <c r="M176" s="692"/>
      <c r="N176" s="692"/>
      <c r="O176" s="692"/>
    </row>
    <row r="177" spans="1:15" x14ac:dyDescent="0.2">
      <c r="A177" s="692"/>
      <c r="B177" s="692"/>
      <c r="C177" s="692"/>
      <c r="D177" s="692"/>
      <c r="E177" s="692"/>
      <c r="F177" s="692"/>
      <c r="G177" s="692"/>
      <c r="H177" s="692"/>
      <c r="I177" s="692"/>
      <c r="J177" s="692"/>
      <c r="K177" s="692"/>
      <c r="L177" s="692"/>
      <c r="M177" s="692"/>
      <c r="N177" s="692"/>
      <c r="O177" s="692"/>
    </row>
    <row r="178" spans="1:15" x14ac:dyDescent="0.2">
      <c r="A178" s="692"/>
      <c r="B178" s="692"/>
      <c r="C178" s="692"/>
      <c r="D178" s="692"/>
      <c r="E178" s="692"/>
      <c r="F178" s="692"/>
      <c r="G178" s="692"/>
      <c r="H178" s="692"/>
      <c r="I178" s="692"/>
      <c r="J178" s="692"/>
      <c r="K178" s="692"/>
      <c r="L178" s="692"/>
      <c r="M178" s="692"/>
      <c r="N178" s="692"/>
      <c r="O178" s="692"/>
    </row>
    <row r="179" spans="1:15" x14ac:dyDescent="0.2">
      <c r="A179" s="692"/>
      <c r="B179" s="692"/>
      <c r="C179" s="692"/>
      <c r="D179" s="692"/>
      <c r="E179" s="692"/>
      <c r="F179" s="692"/>
      <c r="G179" s="692"/>
      <c r="H179" s="692"/>
      <c r="I179" s="692"/>
      <c r="J179" s="692"/>
      <c r="K179" s="692"/>
      <c r="L179" s="692"/>
      <c r="M179" s="692"/>
      <c r="N179" s="692"/>
      <c r="O179" s="692"/>
    </row>
    <row r="180" spans="1:15" x14ac:dyDescent="0.2">
      <c r="A180" s="692"/>
      <c r="B180" s="692"/>
      <c r="C180" s="692"/>
      <c r="D180" s="692"/>
      <c r="E180" s="692"/>
      <c r="F180" s="692"/>
      <c r="G180" s="692"/>
      <c r="H180" s="692"/>
      <c r="I180" s="692"/>
      <c r="J180" s="692"/>
      <c r="K180" s="692"/>
      <c r="L180" s="692"/>
      <c r="M180" s="692"/>
      <c r="N180" s="692"/>
      <c r="O180" s="692"/>
    </row>
    <row r="181" spans="1:15" x14ac:dyDescent="0.2">
      <c r="A181" s="692"/>
      <c r="B181" s="692"/>
      <c r="C181" s="692"/>
      <c r="D181" s="692"/>
      <c r="E181" s="692"/>
      <c r="F181" s="692"/>
      <c r="G181" s="692"/>
      <c r="H181" s="692"/>
      <c r="I181" s="692"/>
      <c r="J181" s="692"/>
      <c r="K181" s="692"/>
      <c r="L181" s="692"/>
      <c r="M181" s="692"/>
      <c r="N181" s="692"/>
      <c r="O181" s="692"/>
    </row>
    <row r="182" spans="1:15" x14ac:dyDescent="0.2">
      <c r="A182" s="692"/>
      <c r="B182" s="692"/>
      <c r="C182" s="692"/>
      <c r="D182" s="692"/>
      <c r="E182" s="692"/>
      <c r="F182" s="692"/>
      <c r="G182" s="692"/>
      <c r="H182" s="692"/>
      <c r="I182" s="692"/>
      <c r="J182" s="692"/>
      <c r="K182" s="692"/>
      <c r="L182" s="692"/>
      <c r="M182" s="692"/>
      <c r="N182" s="692"/>
      <c r="O182" s="692"/>
    </row>
    <row r="183" spans="1:15" x14ac:dyDescent="0.2">
      <c r="A183" s="692"/>
      <c r="B183" s="692"/>
      <c r="C183" s="692"/>
      <c r="D183" s="692"/>
      <c r="E183" s="692"/>
      <c r="F183" s="692"/>
      <c r="G183" s="692"/>
      <c r="H183" s="692"/>
      <c r="I183" s="692"/>
      <c r="J183" s="692"/>
      <c r="K183" s="692"/>
      <c r="L183" s="692"/>
      <c r="M183" s="692"/>
      <c r="N183" s="692"/>
      <c r="O183" s="692"/>
    </row>
    <row r="184" spans="1:15" x14ac:dyDescent="0.2">
      <c r="A184" s="692"/>
      <c r="B184" s="692"/>
      <c r="C184" s="692"/>
      <c r="D184" s="692"/>
      <c r="E184" s="692"/>
      <c r="F184" s="692"/>
      <c r="G184" s="692"/>
      <c r="H184" s="692"/>
      <c r="I184" s="692"/>
      <c r="J184" s="692"/>
      <c r="K184" s="692"/>
      <c r="L184" s="692"/>
      <c r="M184" s="692"/>
      <c r="N184" s="692"/>
      <c r="O184" s="692"/>
    </row>
    <row r="185" spans="1:15" x14ac:dyDescent="0.2">
      <c r="A185" s="692"/>
      <c r="B185" s="692"/>
      <c r="C185" s="692"/>
      <c r="D185" s="692"/>
      <c r="E185" s="692"/>
      <c r="F185" s="692"/>
      <c r="G185" s="692"/>
      <c r="H185" s="692"/>
      <c r="I185" s="692"/>
      <c r="J185" s="692"/>
      <c r="K185" s="692"/>
      <c r="L185" s="692"/>
      <c r="M185" s="692"/>
      <c r="N185" s="692"/>
      <c r="O185" s="692"/>
    </row>
    <row r="186" spans="1:15" x14ac:dyDescent="0.2">
      <c r="A186" s="692"/>
      <c r="B186" s="692"/>
      <c r="C186" s="692"/>
      <c r="D186" s="692"/>
      <c r="E186" s="692"/>
      <c r="F186" s="692"/>
      <c r="G186" s="692"/>
      <c r="H186" s="692"/>
      <c r="I186" s="692"/>
      <c r="J186" s="692"/>
      <c r="K186" s="692"/>
      <c r="L186" s="692"/>
      <c r="M186" s="692"/>
      <c r="N186" s="692"/>
      <c r="O186" s="692"/>
    </row>
    <row r="187" spans="1:15" x14ac:dyDescent="0.2">
      <c r="A187" s="692"/>
      <c r="B187" s="692"/>
      <c r="C187" s="692"/>
      <c r="D187" s="692"/>
      <c r="E187" s="692"/>
      <c r="F187" s="692"/>
      <c r="G187" s="692"/>
      <c r="H187" s="692"/>
      <c r="I187" s="692"/>
      <c r="J187" s="692"/>
      <c r="K187" s="692"/>
      <c r="L187" s="692"/>
      <c r="M187" s="692"/>
      <c r="N187" s="692"/>
      <c r="O187" s="692"/>
    </row>
    <row r="188" spans="1:15" x14ac:dyDescent="0.2">
      <c r="A188" s="692"/>
      <c r="B188" s="692"/>
      <c r="C188" s="692"/>
      <c r="D188" s="692"/>
      <c r="E188" s="692"/>
      <c r="F188" s="692"/>
      <c r="G188" s="692"/>
      <c r="H188" s="692"/>
      <c r="I188" s="692"/>
      <c r="J188" s="692"/>
      <c r="K188" s="692"/>
      <c r="L188" s="692"/>
      <c r="M188" s="692"/>
      <c r="N188" s="692"/>
      <c r="O188" s="692"/>
    </row>
    <row r="189" spans="1:15" x14ac:dyDescent="0.2">
      <c r="A189" s="692"/>
      <c r="B189" s="692"/>
      <c r="C189" s="692"/>
      <c r="D189" s="692"/>
      <c r="E189" s="692"/>
      <c r="F189" s="692"/>
      <c r="G189" s="692"/>
      <c r="H189" s="692"/>
      <c r="I189" s="692"/>
      <c r="J189" s="692"/>
      <c r="K189" s="692"/>
      <c r="L189" s="692"/>
      <c r="M189" s="692"/>
      <c r="N189" s="692"/>
      <c r="O189" s="692"/>
    </row>
    <row r="190" spans="1:15" x14ac:dyDescent="0.2">
      <c r="A190" s="692"/>
      <c r="B190" s="692"/>
      <c r="C190" s="692"/>
      <c r="D190" s="692"/>
      <c r="E190" s="692"/>
      <c r="F190" s="692"/>
      <c r="G190" s="692"/>
      <c r="H190" s="692"/>
      <c r="I190" s="692"/>
      <c r="J190" s="692"/>
      <c r="K190" s="692"/>
      <c r="L190" s="692"/>
      <c r="M190" s="692"/>
      <c r="N190" s="692"/>
      <c r="O190" s="692"/>
    </row>
    <row r="191" spans="1:15" x14ac:dyDescent="0.2">
      <c r="A191" s="692"/>
      <c r="B191" s="692"/>
      <c r="C191" s="692"/>
      <c r="D191" s="692"/>
      <c r="E191" s="692"/>
      <c r="F191" s="692"/>
      <c r="G191" s="692"/>
      <c r="H191" s="692"/>
      <c r="I191" s="692"/>
      <c r="J191" s="692"/>
      <c r="K191" s="692"/>
      <c r="L191" s="692"/>
      <c r="M191" s="692"/>
      <c r="N191" s="692"/>
      <c r="O191" s="692"/>
    </row>
    <row r="192" spans="1:15" x14ac:dyDescent="0.2">
      <c r="A192" s="692"/>
      <c r="B192" s="692"/>
      <c r="C192" s="692"/>
      <c r="D192" s="692"/>
      <c r="E192" s="692"/>
      <c r="F192" s="692"/>
      <c r="G192" s="692"/>
      <c r="H192" s="692"/>
      <c r="I192" s="692"/>
      <c r="J192" s="692"/>
      <c r="K192" s="692"/>
      <c r="L192" s="692"/>
      <c r="M192" s="692"/>
      <c r="N192" s="692"/>
      <c r="O192" s="692"/>
    </row>
    <row r="193" spans="1:15" x14ac:dyDescent="0.2">
      <c r="A193" s="692"/>
      <c r="B193" s="692"/>
      <c r="C193" s="692"/>
      <c r="D193" s="692"/>
      <c r="E193" s="692"/>
      <c r="F193" s="692"/>
      <c r="G193" s="692"/>
      <c r="H193" s="692"/>
      <c r="I193" s="692"/>
      <c r="J193" s="692"/>
      <c r="K193" s="692"/>
      <c r="L193" s="692"/>
      <c r="M193" s="692"/>
      <c r="N193" s="692"/>
      <c r="O193" s="692"/>
    </row>
    <row r="194" spans="1:15" x14ac:dyDescent="0.2">
      <c r="A194" s="692"/>
      <c r="B194" s="692"/>
      <c r="C194" s="692"/>
      <c r="D194" s="692"/>
      <c r="E194" s="692"/>
      <c r="F194" s="692"/>
      <c r="G194" s="692"/>
      <c r="H194" s="692"/>
      <c r="I194" s="692"/>
      <c r="J194" s="692"/>
      <c r="K194" s="692"/>
      <c r="L194" s="692"/>
      <c r="M194" s="692"/>
      <c r="N194" s="692"/>
      <c r="O194" s="692"/>
    </row>
    <row r="195" spans="1:15" x14ac:dyDescent="0.2">
      <c r="A195" s="692"/>
      <c r="B195" s="692"/>
      <c r="C195" s="692"/>
      <c r="D195" s="692"/>
      <c r="E195" s="692"/>
      <c r="F195" s="692"/>
      <c r="G195" s="692"/>
      <c r="H195" s="692"/>
      <c r="I195" s="692"/>
      <c r="J195" s="692"/>
      <c r="K195" s="692"/>
      <c r="L195" s="692"/>
      <c r="M195" s="692"/>
      <c r="N195" s="692"/>
      <c r="O195" s="692"/>
    </row>
    <row r="196" spans="1:15" x14ac:dyDescent="0.2">
      <c r="A196" s="692"/>
      <c r="B196" s="692"/>
      <c r="C196" s="692"/>
      <c r="D196" s="692"/>
      <c r="E196" s="692"/>
      <c r="F196" s="692"/>
      <c r="G196" s="692"/>
      <c r="H196" s="692"/>
      <c r="I196" s="692"/>
      <c r="J196" s="692"/>
      <c r="K196" s="692"/>
      <c r="L196" s="692"/>
      <c r="M196" s="692"/>
      <c r="N196" s="692"/>
      <c r="O196" s="692"/>
    </row>
    <row r="197" spans="1:15" x14ac:dyDescent="0.2">
      <c r="A197" s="692"/>
      <c r="B197" s="692"/>
      <c r="C197" s="692"/>
      <c r="D197" s="692"/>
      <c r="E197" s="692"/>
      <c r="F197" s="692"/>
      <c r="G197" s="692"/>
      <c r="H197" s="692"/>
      <c r="I197" s="692"/>
      <c r="J197" s="692"/>
      <c r="K197" s="692"/>
      <c r="L197" s="692"/>
      <c r="M197" s="692"/>
      <c r="N197" s="692"/>
      <c r="O197" s="692"/>
    </row>
    <row r="198" spans="1:15" x14ac:dyDescent="0.2">
      <c r="A198" s="692"/>
      <c r="B198" s="692"/>
      <c r="C198" s="692"/>
      <c r="D198" s="692"/>
      <c r="E198" s="692"/>
      <c r="F198" s="692"/>
      <c r="G198" s="692"/>
      <c r="H198" s="692"/>
      <c r="I198" s="692"/>
      <c r="J198" s="692"/>
      <c r="K198" s="692"/>
      <c r="L198" s="692"/>
      <c r="M198" s="692"/>
      <c r="N198" s="692"/>
      <c r="O198" s="692"/>
    </row>
    <row r="199" spans="1:15" x14ac:dyDescent="0.2">
      <c r="A199" s="692"/>
      <c r="B199" s="692"/>
      <c r="C199" s="692"/>
      <c r="D199" s="692"/>
      <c r="E199" s="692"/>
      <c r="F199" s="692"/>
      <c r="G199" s="692"/>
      <c r="H199" s="692"/>
      <c r="I199" s="692"/>
      <c r="J199" s="692"/>
      <c r="K199" s="692"/>
      <c r="L199" s="692"/>
      <c r="M199" s="692"/>
      <c r="N199" s="692"/>
      <c r="O199" s="692"/>
    </row>
    <row r="200" spans="1:15" x14ac:dyDescent="0.2">
      <c r="A200" s="692"/>
      <c r="B200" s="692"/>
      <c r="C200" s="692"/>
      <c r="D200" s="692"/>
      <c r="E200" s="692"/>
      <c r="F200" s="692"/>
      <c r="G200" s="692"/>
      <c r="H200" s="692"/>
      <c r="I200" s="692"/>
      <c r="J200" s="692"/>
      <c r="K200" s="692"/>
      <c r="L200" s="692"/>
      <c r="M200" s="692"/>
      <c r="N200" s="692"/>
      <c r="O200" s="692"/>
    </row>
    <row r="201" spans="1:15" x14ac:dyDescent="0.2">
      <c r="A201" s="692"/>
      <c r="B201" s="692"/>
      <c r="C201" s="692"/>
      <c r="D201" s="692"/>
      <c r="E201" s="692"/>
      <c r="F201" s="692"/>
      <c r="G201" s="692"/>
      <c r="H201" s="692"/>
      <c r="I201" s="692"/>
      <c r="J201" s="692"/>
      <c r="K201" s="692"/>
      <c r="L201" s="692"/>
      <c r="M201" s="692"/>
      <c r="N201" s="692"/>
      <c r="O201" s="692"/>
    </row>
    <row r="202" spans="1:15" x14ac:dyDescent="0.2">
      <c r="A202" s="692"/>
      <c r="B202" s="692"/>
      <c r="C202" s="692"/>
      <c r="D202" s="692"/>
      <c r="E202" s="692"/>
      <c r="F202" s="692"/>
      <c r="G202" s="692"/>
      <c r="H202" s="692"/>
      <c r="I202" s="692"/>
      <c r="J202" s="692"/>
      <c r="K202" s="692"/>
      <c r="L202" s="692"/>
      <c r="M202" s="692"/>
      <c r="N202" s="692"/>
      <c r="O202" s="692"/>
    </row>
    <row r="203" spans="1:15" x14ac:dyDescent="0.2">
      <c r="A203" s="692"/>
      <c r="B203" s="692"/>
      <c r="C203" s="692"/>
      <c r="D203" s="692"/>
      <c r="E203" s="692"/>
      <c r="F203" s="692"/>
      <c r="G203" s="692"/>
      <c r="H203" s="692"/>
      <c r="I203" s="692"/>
      <c r="J203" s="692"/>
      <c r="K203" s="692"/>
      <c r="L203" s="692"/>
      <c r="M203" s="692"/>
      <c r="N203" s="692"/>
      <c r="O203" s="692"/>
    </row>
    <row r="204" spans="1:15" x14ac:dyDescent="0.2">
      <c r="A204" s="692"/>
      <c r="B204" s="692"/>
      <c r="C204" s="692"/>
      <c r="D204" s="692"/>
      <c r="E204" s="692"/>
      <c r="F204" s="692"/>
      <c r="G204" s="692"/>
      <c r="H204" s="692"/>
      <c r="I204" s="692"/>
      <c r="J204" s="692"/>
      <c r="K204" s="692"/>
      <c r="L204" s="692"/>
      <c r="M204" s="692"/>
      <c r="N204" s="692"/>
      <c r="O204" s="692"/>
    </row>
    <row r="205" spans="1:15" x14ac:dyDescent="0.2">
      <c r="A205" s="692"/>
      <c r="B205" s="692"/>
      <c r="C205" s="692"/>
      <c r="D205" s="692"/>
      <c r="E205" s="692"/>
      <c r="F205" s="692"/>
      <c r="G205" s="692"/>
      <c r="H205" s="692"/>
      <c r="I205" s="692"/>
      <c r="J205" s="692"/>
      <c r="K205" s="692"/>
      <c r="L205" s="692"/>
      <c r="M205" s="692"/>
      <c r="N205" s="692"/>
      <c r="O205" s="692"/>
    </row>
    <row r="206" spans="1:15" x14ac:dyDescent="0.2">
      <c r="A206" s="692"/>
      <c r="B206" s="692"/>
      <c r="C206" s="692"/>
      <c r="D206" s="692"/>
      <c r="E206" s="692"/>
      <c r="F206" s="692"/>
      <c r="G206" s="692"/>
      <c r="H206" s="692"/>
      <c r="I206" s="692"/>
      <c r="J206" s="692"/>
      <c r="K206" s="692"/>
      <c r="L206" s="692"/>
      <c r="M206" s="692"/>
      <c r="N206" s="692"/>
      <c r="O206" s="692"/>
    </row>
    <row r="207" spans="1:15" x14ac:dyDescent="0.2">
      <c r="A207" s="692"/>
      <c r="B207" s="692"/>
      <c r="C207" s="692"/>
      <c r="D207" s="692"/>
      <c r="E207" s="692"/>
      <c r="F207" s="692"/>
      <c r="G207" s="692"/>
      <c r="H207" s="692"/>
      <c r="I207" s="692"/>
      <c r="J207" s="692"/>
      <c r="K207" s="692"/>
      <c r="L207" s="692"/>
      <c r="M207" s="692"/>
      <c r="N207" s="692"/>
      <c r="O207" s="692"/>
    </row>
    <row r="208" spans="1:15" x14ac:dyDescent="0.2">
      <c r="A208" s="692"/>
      <c r="B208" s="692"/>
      <c r="C208" s="692"/>
      <c r="D208" s="692"/>
      <c r="E208" s="692"/>
      <c r="F208" s="692"/>
      <c r="G208" s="692"/>
      <c r="H208" s="692"/>
      <c r="I208" s="692"/>
      <c r="J208" s="692"/>
      <c r="K208" s="692"/>
      <c r="L208" s="692"/>
      <c r="M208" s="692"/>
      <c r="N208" s="692"/>
      <c r="O208" s="692"/>
    </row>
    <row r="209" spans="1:15" x14ac:dyDescent="0.2">
      <c r="A209" s="692"/>
      <c r="B209" s="692"/>
      <c r="C209" s="692"/>
      <c r="D209" s="692"/>
      <c r="E209" s="692"/>
      <c r="F209" s="692"/>
      <c r="G209" s="692"/>
      <c r="H209" s="692"/>
      <c r="I209" s="692"/>
      <c r="J209" s="692"/>
      <c r="K209" s="692"/>
      <c r="L209" s="692"/>
      <c r="M209" s="692"/>
      <c r="N209" s="692"/>
      <c r="O209" s="692"/>
    </row>
    <row r="210" spans="1:15" x14ac:dyDescent="0.2">
      <c r="A210" s="692"/>
      <c r="B210" s="692"/>
      <c r="C210" s="692"/>
      <c r="D210" s="692"/>
      <c r="E210" s="692"/>
      <c r="F210" s="692"/>
      <c r="G210" s="692"/>
      <c r="H210" s="692"/>
      <c r="I210" s="692"/>
      <c r="J210" s="692"/>
      <c r="K210" s="692"/>
      <c r="L210" s="692"/>
      <c r="M210" s="692"/>
      <c r="N210" s="692"/>
      <c r="O210" s="692"/>
    </row>
    <row r="211" spans="1:15" x14ac:dyDescent="0.2">
      <c r="A211" s="692"/>
      <c r="B211" s="692"/>
      <c r="C211" s="692"/>
      <c r="D211" s="692"/>
      <c r="E211" s="692"/>
      <c r="F211" s="692"/>
      <c r="G211" s="692"/>
      <c r="H211" s="692"/>
      <c r="I211" s="692"/>
      <c r="J211" s="692"/>
      <c r="K211" s="692"/>
      <c r="L211" s="692"/>
      <c r="M211" s="692"/>
      <c r="N211" s="692"/>
      <c r="O211" s="692"/>
    </row>
    <row r="212" spans="1:15" x14ac:dyDescent="0.2">
      <c r="A212" s="692"/>
      <c r="B212" s="692"/>
      <c r="C212" s="692"/>
      <c r="D212" s="692"/>
      <c r="E212" s="692"/>
      <c r="F212" s="692"/>
      <c r="G212" s="692"/>
      <c r="H212" s="692"/>
      <c r="I212" s="692"/>
      <c r="J212" s="692"/>
      <c r="K212" s="692"/>
      <c r="L212" s="692"/>
      <c r="M212" s="692"/>
      <c r="N212" s="692"/>
      <c r="O212" s="692"/>
    </row>
    <row r="213" spans="1:15" x14ac:dyDescent="0.2">
      <c r="A213" s="692"/>
      <c r="B213" s="692"/>
      <c r="C213" s="692"/>
      <c r="D213" s="692"/>
      <c r="E213" s="692"/>
      <c r="F213" s="692"/>
      <c r="G213" s="692"/>
      <c r="H213" s="692"/>
      <c r="I213" s="692"/>
      <c r="J213" s="692"/>
      <c r="K213" s="692"/>
      <c r="L213" s="692"/>
      <c r="M213" s="692"/>
      <c r="N213" s="692"/>
      <c r="O213" s="692"/>
    </row>
    <row r="214" spans="1:15" x14ac:dyDescent="0.2">
      <c r="A214" s="692"/>
      <c r="B214" s="692"/>
      <c r="C214" s="692"/>
      <c r="D214" s="692"/>
      <c r="E214" s="692"/>
      <c r="F214" s="692"/>
      <c r="G214" s="692"/>
      <c r="H214" s="692"/>
      <c r="I214" s="692"/>
      <c r="J214" s="692"/>
      <c r="K214" s="692"/>
      <c r="L214" s="692"/>
      <c r="M214" s="692"/>
      <c r="N214" s="692"/>
      <c r="O214" s="692"/>
    </row>
    <row r="215" spans="1:15" x14ac:dyDescent="0.2">
      <c r="A215" s="692"/>
      <c r="B215" s="692"/>
      <c r="C215" s="692"/>
      <c r="D215" s="692"/>
      <c r="E215" s="692"/>
      <c r="F215" s="692"/>
      <c r="G215" s="692"/>
      <c r="H215" s="692"/>
      <c r="I215" s="692"/>
      <c r="J215" s="692"/>
      <c r="K215" s="692"/>
      <c r="L215" s="692"/>
      <c r="M215" s="692"/>
      <c r="N215" s="692"/>
      <c r="O215" s="692"/>
    </row>
    <row r="216" spans="1:15" x14ac:dyDescent="0.2">
      <c r="A216" s="692"/>
      <c r="B216" s="692"/>
      <c r="C216" s="692"/>
      <c r="D216" s="692"/>
      <c r="E216" s="692"/>
      <c r="F216" s="692"/>
      <c r="G216" s="692"/>
      <c r="H216" s="692"/>
      <c r="I216" s="692"/>
      <c r="J216" s="692"/>
      <c r="K216" s="692"/>
      <c r="L216" s="692"/>
      <c r="M216" s="692"/>
      <c r="N216" s="692"/>
      <c r="O216" s="692"/>
    </row>
    <row r="217" spans="1:15" x14ac:dyDescent="0.2">
      <c r="A217" s="692"/>
      <c r="B217" s="692"/>
      <c r="C217" s="692"/>
      <c r="D217" s="692"/>
      <c r="E217" s="692"/>
      <c r="F217" s="692"/>
      <c r="G217" s="692"/>
      <c r="H217" s="692"/>
      <c r="I217" s="692"/>
      <c r="J217" s="692"/>
      <c r="K217" s="692"/>
      <c r="L217" s="692"/>
      <c r="M217" s="692"/>
      <c r="N217" s="692"/>
      <c r="O217" s="692"/>
    </row>
    <row r="218" spans="1:15" x14ac:dyDescent="0.2">
      <c r="A218" s="692"/>
      <c r="B218" s="692"/>
      <c r="C218" s="692"/>
      <c r="D218" s="692"/>
      <c r="E218" s="692"/>
      <c r="F218" s="692"/>
      <c r="G218" s="692"/>
      <c r="H218" s="692"/>
      <c r="I218" s="692"/>
      <c r="J218" s="692"/>
      <c r="K218" s="692"/>
      <c r="L218" s="692"/>
      <c r="M218" s="692"/>
      <c r="N218" s="692"/>
      <c r="O218" s="692"/>
    </row>
    <row r="219" spans="1:15" x14ac:dyDescent="0.2">
      <c r="A219" s="692"/>
      <c r="B219" s="692"/>
      <c r="C219" s="692"/>
      <c r="D219" s="692"/>
      <c r="E219" s="692"/>
      <c r="F219" s="692"/>
      <c r="G219" s="692"/>
      <c r="H219" s="692"/>
      <c r="I219" s="692"/>
      <c r="J219" s="692"/>
      <c r="K219" s="692"/>
      <c r="L219" s="692"/>
      <c r="M219" s="692"/>
      <c r="N219" s="692"/>
      <c r="O219" s="692"/>
    </row>
    <row r="220" spans="1:15" x14ac:dyDescent="0.2">
      <c r="A220" s="692"/>
      <c r="B220" s="692"/>
      <c r="C220" s="692"/>
      <c r="D220" s="692"/>
      <c r="E220" s="692"/>
      <c r="F220" s="692"/>
      <c r="G220" s="692"/>
      <c r="H220" s="692"/>
      <c r="I220" s="692"/>
      <c r="J220" s="692"/>
      <c r="K220" s="692"/>
      <c r="L220" s="692"/>
      <c r="M220" s="692"/>
      <c r="N220" s="692"/>
      <c r="O220" s="692"/>
    </row>
    <row r="221" spans="1:15" x14ac:dyDescent="0.2">
      <c r="A221" s="692"/>
      <c r="B221" s="692"/>
      <c r="C221" s="692"/>
      <c r="D221" s="692"/>
      <c r="E221" s="692"/>
      <c r="F221" s="692"/>
      <c r="G221" s="692"/>
      <c r="H221" s="692"/>
      <c r="I221" s="692"/>
      <c r="J221" s="692"/>
      <c r="K221" s="692"/>
      <c r="L221" s="692"/>
      <c r="M221" s="692"/>
      <c r="N221" s="692"/>
      <c r="O221" s="692"/>
    </row>
    <row r="222" spans="1:15" x14ac:dyDescent="0.2">
      <c r="A222" s="692"/>
      <c r="B222" s="692"/>
      <c r="C222" s="692"/>
      <c r="D222" s="692"/>
      <c r="E222" s="692"/>
      <c r="F222" s="692"/>
      <c r="G222" s="692"/>
      <c r="H222" s="692"/>
      <c r="I222" s="692"/>
      <c r="J222" s="692"/>
      <c r="K222" s="692"/>
      <c r="L222" s="692"/>
      <c r="M222" s="692"/>
      <c r="N222" s="692"/>
      <c r="O222" s="692"/>
    </row>
    <row r="223" spans="1:15" x14ac:dyDescent="0.2">
      <c r="A223" s="692"/>
      <c r="B223" s="692"/>
      <c r="C223" s="692"/>
      <c r="D223" s="692"/>
      <c r="E223" s="692"/>
      <c r="F223" s="692"/>
      <c r="G223" s="692"/>
      <c r="H223" s="692"/>
      <c r="I223" s="692"/>
      <c r="J223" s="692"/>
      <c r="K223" s="692"/>
      <c r="L223" s="692"/>
      <c r="M223" s="692"/>
      <c r="N223" s="692"/>
      <c r="O223" s="692"/>
    </row>
    <row r="224" spans="1:15" x14ac:dyDescent="0.2">
      <c r="A224" s="692"/>
      <c r="B224" s="692"/>
      <c r="C224" s="692"/>
      <c r="D224" s="692"/>
      <c r="E224" s="692"/>
      <c r="F224" s="692"/>
      <c r="G224" s="692"/>
      <c r="H224" s="692"/>
      <c r="I224" s="692"/>
      <c r="J224" s="692"/>
      <c r="K224" s="692"/>
      <c r="L224" s="692"/>
      <c r="M224" s="692"/>
      <c r="N224" s="692"/>
      <c r="O224" s="692"/>
    </row>
    <row r="225" spans="1:15" x14ac:dyDescent="0.2">
      <c r="A225" s="692"/>
      <c r="B225" s="692"/>
      <c r="C225" s="692"/>
      <c r="D225" s="692"/>
      <c r="E225" s="692"/>
      <c r="F225" s="692"/>
      <c r="G225" s="692"/>
      <c r="H225" s="692"/>
      <c r="I225" s="692"/>
      <c r="J225" s="692"/>
      <c r="K225" s="692"/>
      <c r="L225" s="692"/>
      <c r="M225" s="692"/>
      <c r="N225" s="692"/>
      <c r="O225" s="692"/>
    </row>
    <row r="226" spans="1:15" x14ac:dyDescent="0.2">
      <c r="A226" s="692"/>
      <c r="B226" s="692"/>
      <c r="C226" s="692"/>
      <c r="D226" s="692"/>
      <c r="E226" s="692"/>
      <c r="F226" s="692"/>
      <c r="G226" s="692"/>
      <c r="H226" s="692"/>
      <c r="I226" s="692"/>
      <c r="J226" s="692"/>
      <c r="K226" s="692"/>
      <c r="L226" s="692"/>
      <c r="M226" s="692"/>
      <c r="N226" s="692"/>
      <c r="O226" s="692"/>
    </row>
    <row r="227" spans="1:15" x14ac:dyDescent="0.2">
      <c r="A227" s="692"/>
      <c r="B227" s="692"/>
      <c r="C227" s="692"/>
      <c r="D227" s="692"/>
      <c r="E227" s="692"/>
      <c r="F227" s="692"/>
      <c r="G227" s="692"/>
      <c r="H227" s="692"/>
      <c r="I227" s="692"/>
      <c r="J227" s="692"/>
      <c r="K227" s="692"/>
      <c r="L227" s="692"/>
      <c r="M227" s="692"/>
      <c r="N227" s="692"/>
      <c r="O227" s="692"/>
    </row>
    <row r="228" spans="1:15" x14ac:dyDescent="0.2">
      <c r="A228" s="692"/>
      <c r="B228" s="692"/>
      <c r="C228" s="692"/>
      <c r="D228" s="692"/>
      <c r="E228" s="692"/>
      <c r="F228" s="692"/>
      <c r="G228" s="692"/>
      <c r="H228" s="692"/>
      <c r="I228" s="692"/>
      <c r="J228" s="692"/>
      <c r="K228" s="692"/>
      <c r="L228" s="692"/>
      <c r="M228" s="692"/>
      <c r="N228" s="692"/>
      <c r="O228" s="692"/>
    </row>
    <row r="229" spans="1:15" x14ac:dyDescent="0.2">
      <c r="A229" s="692"/>
      <c r="B229" s="692"/>
      <c r="C229" s="692"/>
      <c r="D229" s="692"/>
      <c r="E229" s="692"/>
      <c r="F229" s="692"/>
      <c r="G229" s="692"/>
      <c r="H229" s="692"/>
      <c r="I229" s="692"/>
      <c r="J229" s="692"/>
      <c r="K229" s="692"/>
      <c r="L229" s="692"/>
      <c r="M229" s="692"/>
      <c r="N229" s="692"/>
      <c r="O229" s="692"/>
    </row>
    <row r="230" spans="1:15" x14ac:dyDescent="0.2">
      <c r="A230" s="692"/>
      <c r="B230" s="692"/>
      <c r="C230" s="692"/>
      <c r="D230" s="692"/>
      <c r="E230" s="692"/>
      <c r="F230" s="692"/>
      <c r="G230" s="692"/>
      <c r="H230" s="692"/>
      <c r="I230" s="692"/>
      <c r="J230" s="692"/>
      <c r="K230" s="692"/>
      <c r="L230" s="692"/>
      <c r="M230" s="692"/>
      <c r="N230" s="692"/>
      <c r="O230" s="692"/>
    </row>
    <row r="231" spans="1:15" x14ac:dyDescent="0.2">
      <c r="A231" s="692"/>
      <c r="B231" s="692"/>
      <c r="C231" s="692"/>
      <c r="D231" s="692"/>
      <c r="E231" s="692"/>
      <c r="F231" s="692"/>
      <c r="G231" s="692"/>
      <c r="H231" s="692"/>
      <c r="I231" s="692"/>
      <c r="J231" s="692"/>
      <c r="K231" s="692"/>
      <c r="L231" s="692"/>
      <c r="M231" s="692"/>
      <c r="N231" s="692"/>
      <c r="O231" s="692"/>
    </row>
    <row r="232" spans="1:15" x14ac:dyDescent="0.2">
      <c r="A232" s="692"/>
      <c r="B232" s="692"/>
      <c r="C232" s="692"/>
      <c r="D232" s="692"/>
      <c r="E232" s="692"/>
      <c r="F232" s="692"/>
      <c r="G232" s="692"/>
      <c r="H232" s="692"/>
      <c r="I232" s="692"/>
      <c r="J232" s="692"/>
      <c r="K232" s="692"/>
      <c r="L232" s="692"/>
      <c r="M232" s="692"/>
      <c r="N232" s="692"/>
      <c r="O232" s="692"/>
    </row>
    <row r="233" spans="1:15" x14ac:dyDescent="0.2">
      <c r="A233" s="692"/>
      <c r="B233" s="692"/>
      <c r="C233" s="692"/>
      <c r="D233" s="692"/>
      <c r="E233" s="692"/>
      <c r="F233" s="692"/>
      <c r="G233" s="692"/>
      <c r="H233" s="692"/>
      <c r="I233" s="692"/>
      <c r="J233" s="692"/>
      <c r="K233" s="692"/>
      <c r="L233" s="692"/>
      <c r="M233" s="692"/>
      <c r="N233" s="692"/>
      <c r="O233" s="692"/>
    </row>
    <row r="234" spans="1:15" x14ac:dyDescent="0.2">
      <c r="A234" s="692"/>
      <c r="B234" s="692"/>
      <c r="C234" s="692"/>
      <c r="D234" s="692"/>
      <c r="E234" s="692"/>
      <c r="F234" s="692"/>
      <c r="G234" s="692"/>
      <c r="H234" s="692"/>
      <c r="I234" s="692"/>
      <c r="J234" s="692"/>
      <c r="K234" s="692"/>
      <c r="L234" s="692"/>
      <c r="M234" s="692"/>
      <c r="N234" s="692"/>
      <c r="O234" s="692"/>
    </row>
    <row r="235" spans="1:15" x14ac:dyDescent="0.2">
      <c r="A235" s="692"/>
      <c r="B235" s="692"/>
      <c r="C235" s="692"/>
      <c r="D235" s="692"/>
      <c r="E235" s="692"/>
      <c r="F235" s="692"/>
      <c r="G235" s="692"/>
      <c r="H235" s="692"/>
      <c r="I235" s="692"/>
      <c r="J235" s="692"/>
      <c r="K235" s="692"/>
      <c r="L235" s="692"/>
      <c r="M235" s="692"/>
      <c r="N235" s="692"/>
      <c r="O235" s="692"/>
    </row>
    <row r="236" spans="1:15" x14ac:dyDescent="0.2">
      <c r="A236" s="692"/>
      <c r="B236" s="692"/>
      <c r="C236" s="692"/>
      <c r="D236" s="692"/>
      <c r="E236" s="692"/>
      <c r="F236" s="692"/>
      <c r="G236" s="692"/>
      <c r="H236" s="692"/>
      <c r="I236" s="692"/>
      <c r="J236" s="692"/>
      <c r="K236" s="692"/>
      <c r="L236" s="692"/>
      <c r="M236" s="692"/>
      <c r="N236" s="692"/>
      <c r="O236" s="692"/>
    </row>
    <row r="237" spans="1:15" x14ac:dyDescent="0.2">
      <c r="A237" s="692"/>
      <c r="B237" s="692"/>
      <c r="C237" s="692"/>
      <c r="D237" s="692"/>
      <c r="E237" s="692"/>
      <c r="F237" s="692"/>
      <c r="G237" s="692"/>
      <c r="H237" s="692"/>
      <c r="I237" s="692"/>
      <c r="J237" s="692"/>
      <c r="K237" s="692"/>
      <c r="L237" s="692"/>
      <c r="M237" s="692"/>
      <c r="N237" s="692"/>
      <c r="O237" s="692"/>
    </row>
    <row r="238" spans="1:15" x14ac:dyDescent="0.2">
      <c r="A238" s="692"/>
      <c r="B238" s="692"/>
      <c r="C238" s="692"/>
      <c r="D238" s="692"/>
      <c r="E238" s="692"/>
      <c r="F238" s="692"/>
      <c r="G238" s="692"/>
      <c r="H238" s="692"/>
      <c r="I238" s="692"/>
      <c r="J238" s="692"/>
      <c r="K238" s="692"/>
      <c r="L238" s="692"/>
      <c r="M238" s="692"/>
      <c r="N238" s="692"/>
      <c r="O238" s="692"/>
    </row>
    <row r="239" spans="1:15" x14ac:dyDescent="0.2">
      <c r="A239" s="692"/>
      <c r="B239" s="692"/>
      <c r="C239" s="692"/>
      <c r="D239" s="692"/>
      <c r="E239" s="692"/>
      <c r="F239" s="692"/>
      <c r="G239" s="692"/>
      <c r="H239" s="692"/>
      <c r="I239" s="692"/>
      <c r="J239" s="692"/>
      <c r="K239" s="692"/>
      <c r="L239" s="692"/>
      <c r="M239" s="692"/>
      <c r="N239" s="692"/>
      <c r="O239" s="692"/>
    </row>
    <row r="240" spans="1:15" x14ac:dyDescent="0.2">
      <c r="A240" s="692"/>
      <c r="B240" s="692"/>
      <c r="C240" s="692"/>
      <c r="D240" s="692"/>
      <c r="E240" s="692"/>
      <c r="F240" s="692"/>
      <c r="G240" s="692"/>
      <c r="H240" s="692"/>
      <c r="I240" s="692"/>
      <c r="J240" s="692"/>
      <c r="K240" s="692"/>
      <c r="L240" s="692"/>
      <c r="M240" s="692"/>
      <c r="N240" s="692"/>
      <c r="O240" s="692"/>
    </row>
    <row r="241" spans="1:15" x14ac:dyDescent="0.2">
      <c r="A241" s="692"/>
      <c r="B241" s="692"/>
      <c r="C241" s="692"/>
      <c r="D241" s="692"/>
      <c r="E241" s="692"/>
      <c r="F241" s="692"/>
      <c r="G241" s="692"/>
      <c r="H241" s="692"/>
      <c r="I241" s="692"/>
      <c r="J241" s="692"/>
      <c r="K241" s="692"/>
      <c r="L241" s="692"/>
      <c r="M241" s="692"/>
      <c r="N241" s="692"/>
      <c r="O241" s="692"/>
    </row>
    <row r="242" spans="1:15" x14ac:dyDescent="0.2">
      <c r="A242" s="692"/>
      <c r="B242" s="692"/>
      <c r="C242" s="692"/>
      <c r="D242" s="692"/>
      <c r="E242" s="692"/>
      <c r="F242" s="692"/>
      <c r="G242" s="692"/>
      <c r="H242" s="692"/>
      <c r="I242" s="692"/>
      <c r="J242" s="692"/>
      <c r="K242" s="692"/>
      <c r="L242" s="692"/>
      <c r="M242" s="692"/>
      <c r="N242" s="692"/>
      <c r="O242" s="692"/>
    </row>
    <row r="243" spans="1:15" x14ac:dyDescent="0.2">
      <c r="A243" s="692"/>
      <c r="B243" s="692"/>
      <c r="C243" s="692"/>
      <c r="D243" s="692"/>
      <c r="E243" s="692"/>
      <c r="F243" s="692"/>
      <c r="G243" s="692"/>
      <c r="H243" s="692"/>
      <c r="I243" s="692"/>
      <c r="J243" s="692"/>
      <c r="K243" s="692"/>
      <c r="L243" s="692"/>
      <c r="M243" s="692"/>
      <c r="N243" s="692"/>
      <c r="O243" s="692"/>
    </row>
    <row r="244" spans="1:15" x14ac:dyDescent="0.2">
      <c r="A244" s="692"/>
      <c r="B244" s="692"/>
      <c r="C244" s="692"/>
      <c r="D244" s="692"/>
      <c r="E244" s="692"/>
      <c r="F244" s="692"/>
      <c r="G244" s="692"/>
      <c r="H244" s="692"/>
      <c r="I244" s="692"/>
      <c r="J244" s="692"/>
      <c r="K244" s="692"/>
      <c r="L244" s="692"/>
      <c r="M244" s="692"/>
      <c r="N244" s="692"/>
      <c r="O244" s="692"/>
    </row>
    <row r="245" spans="1:15" x14ac:dyDescent="0.2">
      <c r="A245" s="692"/>
      <c r="B245" s="692"/>
      <c r="C245" s="692"/>
      <c r="D245" s="692"/>
      <c r="E245" s="692"/>
      <c r="F245" s="692"/>
      <c r="G245" s="692"/>
      <c r="H245" s="692"/>
      <c r="I245" s="692"/>
      <c r="J245" s="692"/>
      <c r="K245" s="692"/>
      <c r="L245" s="692"/>
      <c r="M245" s="692"/>
      <c r="N245" s="692"/>
      <c r="O245" s="692"/>
    </row>
    <row r="246" spans="1:15" x14ac:dyDescent="0.2">
      <c r="A246" s="692"/>
      <c r="B246" s="692"/>
      <c r="C246" s="692"/>
      <c r="D246" s="692"/>
      <c r="E246" s="692"/>
      <c r="F246" s="692"/>
      <c r="G246" s="692"/>
      <c r="H246" s="692"/>
      <c r="I246" s="692"/>
      <c r="J246" s="692"/>
      <c r="K246" s="692"/>
      <c r="L246" s="692"/>
      <c r="M246" s="692"/>
      <c r="N246" s="692"/>
      <c r="O246" s="692"/>
    </row>
    <row r="247" spans="1:15" x14ac:dyDescent="0.2">
      <c r="A247" s="692"/>
      <c r="B247" s="692"/>
      <c r="C247" s="692"/>
      <c r="D247" s="692"/>
      <c r="E247" s="692"/>
      <c r="F247" s="692"/>
      <c r="G247" s="692"/>
      <c r="H247" s="692"/>
      <c r="I247" s="692"/>
      <c r="J247" s="692"/>
      <c r="K247" s="692"/>
      <c r="L247" s="692"/>
      <c r="M247" s="692"/>
      <c r="N247" s="692"/>
      <c r="O247" s="692"/>
    </row>
    <row r="248" spans="1:15" x14ac:dyDescent="0.2">
      <c r="A248" s="692"/>
      <c r="B248" s="692"/>
      <c r="C248" s="692"/>
      <c r="D248" s="692"/>
      <c r="E248" s="692"/>
      <c r="F248" s="692"/>
      <c r="G248" s="692"/>
      <c r="H248" s="692"/>
      <c r="I248" s="692"/>
      <c r="J248" s="692"/>
      <c r="K248" s="692"/>
      <c r="L248" s="692"/>
      <c r="M248" s="692"/>
      <c r="N248" s="692"/>
      <c r="O248" s="692"/>
    </row>
    <row r="249" spans="1:15" x14ac:dyDescent="0.2">
      <c r="A249" s="692"/>
      <c r="B249" s="692"/>
      <c r="C249" s="692"/>
      <c r="D249" s="692"/>
      <c r="E249" s="692"/>
      <c r="F249" s="692"/>
      <c r="G249" s="692"/>
      <c r="H249" s="692"/>
      <c r="I249" s="692"/>
      <c r="J249" s="692"/>
      <c r="K249" s="692"/>
      <c r="L249" s="692"/>
      <c r="M249" s="692"/>
      <c r="N249" s="692"/>
      <c r="O249" s="692"/>
    </row>
    <row r="250" spans="1:15" x14ac:dyDescent="0.2">
      <c r="A250" s="692"/>
      <c r="B250" s="692"/>
      <c r="C250" s="692"/>
      <c r="D250" s="692"/>
      <c r="E250" s="692"/>
      <c r="F250" s="692"/>
      <c r="G250" s="692"/>
      <c r="H250" s="692"/>
      <c r="I250" s="692"/>
      <c r="J250" s="692"/>
      <c r="K250" s="692"/>
      <c r="L250" s="692"/>
      <c r="M250" s="692"/>
      <c r="N250" s="692"/>
      <c r="O250" s="692"/>
    </row>
    <row r="251" spans="1:15" x14ac:dyDescent="0.2">
      <c r="A251" s="692"/>
      <c r="B251" s="692"/>
      <c r="C251" s="692"/>
      <c r="D251" s="692"/>
      <c r="E251" s="692"/>
      <c r="F251" s="692"/>
      <c r="G251" s="692"/>
      <c r="H251" s="692"/>
      <c r="I251" s="692"/>
      <c r="J251" s="692"/>
      <c r="K251" s="692"/>
      <c r="L251" s="692"/>
      <c r="M251" s="692"/>
      <c r="N251" s="692"/>
      <c r="O251" s="692"/>
    </row>
    <row r="252" spans="1:15" x14ac:dyDescent="0.2">
      <c r="A252" s="692"/>
      <c r="B252" s="692"/>
      <c r="C252" s="692"/>
      <c r="D252" s="692"/>
      <c r="E252" s="692"/>
      <c r="F252" s="692"/>
      <c r="G252" s="692"/>
      <c r="H252" s="692"/>
      <c r="I252" s="692"/>
      <c r="J252" s="692"/>
      <c r="K252" s="692"/>
      <c r="L252" s="692"/>
      <c r="M252" s="692"/>
      <c r="N252" s="692"/>
      <c r="O252" s="692"/>
    </row>
    <row r="253" spans="1:15" x14ac:dyDescent="0.2">
      <c r="A253" s="692"/>
      <c r="B253" s="692"/>
      <c r="C253" s="692"/>
      <c r="D253" s="692"/>
      <c r="E253" s="692"/>
      <c r="F253" s="692"/>
      <c r="G253" s="692"/>
      <c r="H253" s="692"/>
      <c r="I253" s="692"/>
      <c r="J253" s="692"/>
      <c r="K253" s="692"/>
      <c r="L253" s="692"/>
      <c r="M253" s="692"/>
      <c r="N253" s="692"/>
      <c r="O253" s="692"/>
    </row>
    <row r="254" spans="1:15" x14ac:dyDescent="0.2">
      <c r="A254" s="692"/>
      <c r="B254" s="692"/>
      <c r="C254" s="692"/>
      <c r="D254" s="692"/>
      <c r="E254" s="692"/>
      <c r="F254" s="692"/>
      <c r="G254" s="692"/>
      <c r="H254" s="692"/>
      <c r="I254" s="692"/>
      <c r="J254" s="692"/>
      <c r="K254" s="692"/>
      <c r="L254" s="692"/>
      <c r="M254" s="692"/>
      <c r="N254" s="692"/>
      <c r="O254" s="692"/>
    </row>
    <row r="255" spans="1:15" x14ac:dyDescent="0.2">
      <c r="A255" s="692"/>
      <c r="B255" s="692"/>
      <c r="C255" s="692"/>
      <c r="D255" s="692"/>
      <c r="E255" s="692"/>
      <c r="F255" s="692"/>
      <c r="G255" s="692"/>
      <c r="H255" s="692"/>
      <c r="I255" s="692"/>
      <c r="J255" s="692"/>
      <c r="K255" s="692"/>
      <c r="L255" s="692"/>
      <c r="M255" s="692"/>
      <c r="N255" s="692"/>
      <c r="O255" s="692"/>
    </row>
    <row r="256" spans="1:15" x14ac:dyDescent="0.2">
      <c r="A256" s="692"/>
      <c r="B256" s="692"/>
      <c r="C256" s="692"/>
      <c r="D256" s="692"/>
      <c r="E256" s="692"/>
      <c r="F256" s="692"/>
      <c r="G256" s="692"/>
      <c r="H256" s="692"/>
      <c r="I256" s="692"/>
      <c r="J256" s="692"/>
      <c r="K256" s="692"/>
      <c r="L256" s="692"/>
      <c r="M256" s="692"/>
      <c r="N256" s="692"/>
      <c r="O256" s="692"/>
    </row>
    <row r="257" spans="1:15" x14ac:dyDescent="0.2">
      <c r="A257" s="692"/>
      <c r="B257" s="692"/>
      <c r="C257" s="692"/>
      <c r="D257" s="692"/>
      <c r="E257" s="692"/>
      <c r="F257" s="692"/>
      <c r="G257" s="692"/>
      <c r="H257" s="692"/>
      <c r="I257" s="692"/>
      <c r="J257" s="692"/>
      <c r="K257" s="692"/>
      <c r="L257" s="692"/>
      <c r="M257" s="692"/>
      <c r="N257" s="692"/>
      <c r="O257" s="692"/>
    </row>
    <row r="258" spans="1:15" x14ac:dyDescent="0.2">
      <c r="A258" s="692"/>
      <c r="B258" s="692"/>
      <c r="C258" s="692"/>
      <c r="D258" s="692"/>
      <c r="E258" s="692"/>
      <c r="F258" s="692"/>
      <c r="G258" s="692"/>
      <c r="H258" s="692"/>
      <c r="I258" s="692"/>
      <c r="J258" s="692"/>
      <c r="K258" s="692"/>
      <c r="L258" s="692"/>
      <c r="M258" s="692"/>
      <c r="N258" s="692"/>
      <c r="O258" s="692"/>
    </row>
    <row r="259" spans="1:15" x14ac:dyDescent="0.2">
      <c r="A259" s="692"/>
      <c r="B259" s="692"/>
      <c r="C259" s="692"/>
      <c r="D259" s="692"/>
      <c r="E259" s="692"/>
      <c r="F259" s="692"/>
      <c r="G259" s="692"/>
      <c r="H259" s="692"/>
      <c r="I259" s="692"/>
      <c r="J259" s="692"/>
      <c r="K259" s="692"/>
      <c r="L259" s="692"/>
      <c r="M259" s="692"/>
      <c r="N259" s="692"/>
      <c r="O259" s="692"/>
    </row>
    <row r="260" spans="1:15" x14ac:dyDescent="0.2">
      <c r="A260" s="692"/>
      <c r="B260" s="692"/>
      <c r="C260" s="692"/>
      <c r="D260" s="692"/>
      <c r="E260" s="692"/>
      <c r="F260" s="692"/>
      <c r="G260" s="692"/>
      <c r="H260" s="692"/>
      <c r="I260" s="692"/>
      <c r="J260" s="692"/>
      <c r="K260" s="692"/>
      <c r="L260" s="692"/>
      <c r="M260" s="692"/>
      <c r="N260" s="692"/>
      <c r="O260" s="692"/>
    </row>
    <row r="261" spans="1:15" x14ac:dyDescent="0.2">
      <c r="A261" s="692"/>
      <c r="B261" s="692"/>
      <c r="C261" s="692"/>
      <c r="D261" s="692"/>
      <c r="E261" s="692"/>
      <c r="F261" s="692"/>
      <c r="G261" s="692"/>
      <c r="H261" s="692"/>
      <c r="I261" s="692"/>
      <c r="J261" s="692"/>
      <c r="K261" s="692"/>
      <c r="L261" s="692"/>
      <c r="M261" s="692"/>
      <c r="N261" s="692"/>
      <c r="O261" s="692"/>
    </row>
    <row r="262" spans="1:15" x14ac:dyDescent="0.2">
      <c r="A262" s="692"/>
      <c r="B262" s="692"/>
      <c r="C262" s="692"/>
      <c r="D262" s="692"/>
      <c r="E262" s="692"/>
      <c r="F262" s="692"/>
      <c r="G262" s="692"/>
      <c r="H262" s="692"/>
      <c r="I262" s="692"/>
      <c r="J262" s="692"/>
      <c r="K262" s="692"/>
      <c r="L262" s="692"/>
      <c r="M262" s="692"/>
      <c r="N262" s="692"/>
      <c r="O262" s="692"/>
    </row>
    <row r="263" spans="1:15" x14ac:dyDescent="0.2">
      <c r="A263" s="692"/>
      <c r="B263" s="692"/>
      <c r="C263" s="692"/>
      <c r="D263" s="692"/>
      <c r="E263" s="692"/>
      <c r="F263" s="692"/>
      <c r="G263" s="692"/>
      <c r="H263" s="692"/>
      <c r="I263" s="692"/>
      <c r="J263" s="692"/>
      <c r="K263" s="692"/>
      <c r="L263" s="692"/>
      <c r="M263" s="692"/>
      <c r="N263" s="692"/>
      <c r="O263" s="692"/>
    </row>
    <row r="264" spans="1:15" x14ac:dyDescent="0.2">
      <c r="A264" s="692"/>
      <c r="B264" s="692"/>
      <c r="C264" s="692"/>
      <c r="D264" s="692"/>
      <c r="E264" s="692"/>
      <c r="F264" s="692"/>
      <c r="G264" s="692"/>
      <c r="H264" s="692"/>
      <c r="I264" s="692"/>
      <c r="J264" s="692"/>
      <c r="K264" s="692"/>
      <c r="L264" s="692"/>
      <c r="M264" s="692"/>
      <c r="N264" s="692"/>
      <c r="O264" s="692"/>
    </row>
    <row r="265" spans="1:15" x14ac:dyDescent="0.2">
      <c r="A265" s="692"/>
      <c r="B265" s="692"/>
      <c r="C265" s="692"/>
      <c r="D265" s="692"/>
      <c r="E265" s="692"/>
      <c r="F265" s="692"/>
      <c r="G265" s="692"/>
      <c r="H265" s="692"/>
      <c r="I265" s="692"/>
      <c r="J265" s="692"/>
      <c r="K265" s="692"/>
      <c r="L265" s="692"/>
      <c r="M265" s="692"/>
      <c r="N265" s="692"/>
      <c r="O265" s="692"/>
    </row>
    <row r="266" spans="1:15" x14ac:dyDescent="0.2">
      <c r="A266" s="692"/>
      <c r="B266" s="692"/>
      <c r="C266" s="692"/>
      <c r="D266" s="692"/>
      <c r="E266" s="692"/>
      <c r="F266" s="692"/>
      <c r="G266" s="692"/>
      <c r="H266" s="692"/>
      <c r="I266" s="692"/>
      <c r="J266" s="692"/>
      <c r="K266" s="692"/>
      <c r="L266" s="692"/>
      <c r="M266" s="692"/>
      <c r="N266" s="692"/>
      <c r="O266" s="692"/>
    </row>
    <row r="267" spans="1:15" x14ac:dyDescent="0.2">
      <c r="A267" s="692"/>
      <c r="B267" s="692"/>
      <c r="C267" s="692"/>
      <c r="D267" s="692"/>
      <c r="E267" s="692"/>
      <c r="F267" s="692"/>
      <c r="G267" s="692"/>
      <c r="H267" s="692"/>
      <c r="I267" s="692"/>
      <c r="J267" s="692"/>
      <c r="K267" s="692"/>
      <c r="L267" s="692"/>
      <c r="M267" s="692"/>
      <c r="N267" s="692"/>
      <c r="O267" s="692"/>
    </row>
    <row r="268" spans="1:15" x14ac:dyDescent="0.2">
      <c r="A268" s="692"/>
      <c r="B268" s="692"/>
      <c r="C268" s="692"/>
      <c r="D268" s="692"/>
      <c r="E268" s="692"/>
      <c r="F268" s="692"/>
      <c r="G268" s="692"/>
      <c r="H268" s="692"/>
      <c r="I268" s="692"/>
      <c r="J268" s="692"/>
      <c r="K268" s="692"/>
      <c r="L268" s="692"/>
      <c r="M268" s="692"/>
      <c r="N268" s="692"/>
      <c r="O268" s="692"/>
    </row>
    <row r="269" spans="1:15" x14ac:dyDescent="0.2">
      <c r="A269" s="692"/>
      <c r="B269" s="692"/>
      <c r="C269" s="692"/>
      <c r="D269" s="692"/>
      <c r="E269" s="692"/>
      <c r="F269" s="692"/>
      <c r="G269" s="692"/>
      <c r="H269" s="692"/>
      <c r="I269" s="692"/>
      <c r="J269" s="692"/>
      <c r="K269" s="692"/>
      <c r="L269" s="692"/>
      <c r="M269" s="692"/>
      <c r="N269" s="692"/>
      <c r="O269" s="692"/>
    </row>
    <row r="270" spans="1:15" x14ac:dyDescent="0.2">
      <c r="A270" s="692"/>
      <c r="B270" s="692"/>
      <c r="C270" s="692"/>
      <c r="D270" s="692"/>
      <c r="E270" s="692"/>
      <c r="F270" s="692"/>
      <c r="G270" s="692"/>
      <c r="H270" s="692"/>
      <c r="I270" s="692"/>
      <c r="J270" s="692"/>
      <c r="K270" s="692"/>
      <c r="L270" s="692"/>
      <c r="M270" s="692"/>
      <c r="N270" s="692"/>
      <c r="O270" s="692"/>
    </row>
    <row r="271" spans="1:15" x14ac:dyDescent="0.2">
      <c r="A271" s="692"/>
      <c r="B271" s="692"/>
      <c r="C271" s="692"/>
      <c r="D271" s="692"/>
      <c r="E271" s="692"/>
      <c r="F271" s="692"/>
      <c r="G271" s="692"/>
      <c r="H271" s="692"/>
      <c r="I271" s="692"/>
      <c r="J271" s="692"/>
      <c r="K271" s="692"/>
      <c r="L271" s="692"/>
      <c r="M271" s="692"/>
      <c r="N271" s="692"/>
      <c r="O271" s="692"/>
    </row>
    <row r="272" spans="1:15" x14ac:dyDescent="0.2">
      <c r="A272" s="692"/>
      <c r="B272" s="692"/>
      <c r="C272" s="692"/>
      <c r="D272" s="692"/>
      <c r="E272" s="692"/>
      <c r="F272" s="692"/>
      <c r="G272" s="692"/>
      <c r="H272" s="692"/>
      <c r="I272" s="692"/>
      <c r="J272" s="692"/>
      <c r="K272" s="692"/>
      <c r="L272" s="692"/>
      <c r="M272" s="692"/>
      <c r="N272" s="692"/>
      <c r="O272" s="692"/>
    </row>
    <row r="273" spans="1:15" x14ac:dyDescent="0.2">
      <c r="A273" s="692"/>
      <c r="B273" s="692"/>
      <c r="C273" s="692"/>
      <c r="D273" s="692"/>
      <c r="E273" s="692"/>
      <c r="F273" s="692"/>
      <c r="G273" s="692"/>
      <c r="H273" s="692"/>
      <c r="I273" s="692"/>
      <c r="J273" s="692"/>
      <c r="K273" s="692"/>
      <c r="L273" s="692"/>
      <c r="M273" s="692"/>
      <c r="N273" s="692"/>
      <c r="O273" s="692"/>
    </row>
  </sheetData>
  <sheetProtection password="CF27" sheet="1" formatRows="0" selectLockedCells="1" sort="0" autoFilter="0"/>
  <autoFilter ref="A17:O82">
    <filterColumn colId="7" showButton="0"/>
    <filterColumn colId="8" showButton="0"/>
    <filterColumn colId="9" showButton="0"/>
  </autoFilter>
  <mergeCells count="73">
    <mergeCell ref="I102:K102"/>
    <mergeCell ref="H77:K77"/>
    <mergeCell ref="H78:K78"/>
    <mergeCell ref="H79:K79"/>
    <mergeCell ref="H80:K80"/>
    <mergeCell ref="O81:O82"/>
    <mergeCell ref="A85:K85"/>
    <mergeCell ref="H71:K71"/>
    <mergeCell ref="H72:K72"/>
    <mergeCell ref="H73:K73"/>
    <mergeCell ref="H74:K74"/>
    <mergeCell ref="H75:K75"/>
    <mergeCell ref="H76:K76"/>
    <mergeCell ref="H70:K70"/>
    <mergeCell ref="H59:K59"/>
    <mergeCell ref="H60:K60"/>
    <mergeCell ref="H61:K61"/>
    <mergeCell ref="H62:K62"/>
    <mergeCell ref="H63:K63"/>
    <mergeCell ref="H64:K64"/>
    <mergeCell ref="H65:K65"/>
    <mergeCell ref="H66:K66"/>
    <mergeCell ref="H67:K67"/>
    <mergeCell ref="H68:K68"/>
    <mergeCell ref="H69:K69"/>
    <mergeCell ref="H58:K58"/>
    <mergeCell ref="H47:K47"/>
    <mergeCell ref="H48:K48"/>
    <mergeCell ref="H49:K49"/>
    <mergeCell ref="H50:K50"/>
    <mergeCell ref="H51:K51"/>
    <mergeCell ref="H52:K52"/>
    <mergeCell ref="H53:K53"/>
    <mergeCell ref="H54:K54"/>
    <mergeCell ref="H55:K55"/>
    <mergeCell ref="H56:K56"/>
    <mergeCell ref="H57:K57"/>
    <mergeCell ref="H46:K46"/>
    <mergeCell ref="H35:K35"/>
    <mergeCell ref="H36:K36"/>
    <mergeCell ref="H37:K37"/>
    <mergeCell ref="H38:K38"/>
    <mergeCell ref="H39:K39"/>
    <mergeCell ref="H40:K40"/>
    <mergeCell ref="H41:K41"/>
    <mergeCell ref="H42:K42"/>
    <mergeCell ref="H43:K43"/>
    <mergeCell ref="H44:K44"/>
    <mergeCell ref="H45:K45"/>
    <mergeCell ref="H34:K34"/>
    <mergeCell ref="H23:K23"/>
    <mergeCell ref="H24:K24"/>
    <mergeCell ref="H25:K25"/>
    <mergeCell ref="H26:K26"/>
    <mergeCell ref="H27:K27"/>
    <mergeCell ref="H28:K28"/>
    <mergeCell ref="H29:K29"/>
    <mergeCell ref="H30:K30"/>
    <mergeCell ref="H31:K31"/>
    <mergeCell ref="H32:K32"/>
    <mergeCell ref="H33:K33"/>
    <mergeCell ref="L13:O15"/>
    <mergeCell ref="H22:K22"/>
    <mergeCell ref="A1:K1"/>
    <mergeCell ref="A2:K4"/>
    <mergeCell ref="B6:H6"/>
    <mergeCell ref="C9:D9"/>
    <mergeCell ref="I9:K9"/>
    <mergeCell ref="H17:K17"/>
    <mergeCell ref="H18:K18"/>
    <mergeCell ref="H19:K19"/>
    <mergeCell ref="H20:K20"/>
    <mergeCell ref="H21:K21"/>
  </mergeCells>
  <conditionalFormatting sqref="I11 K11 I9:K9 C9 K13 I13">
    <cfRule type="cellIs" dxfId="197" priority="17" operator="equal">
      <formula>0</formula>
    </cfRule>
  </conditionalFormatting>
  <conditionalFormatting sqref="K13">
    <cfRule type="expression" dxfId="196" priority="25">
      <formula>OR(ISTEXT($K$13),$K$13&gt;$K$11)</formula>
    </cfRule>
  </conditionalFormatting>
  <conditionalFormatting sqref="B18:B80">
    <cfRule type="expression" dxfId="195" priority="24">
      <formula>AND(B18="",OR(A18&lt;&gt;"",C18&lt;&gt;"",D18&lt;&gt;"",F18&lt;&gt;"",G18&lt;&gt;"",H18&lt;&gt;""))</formula>
    </cfRule>
  </conditionalFormatting>
  <conditionalFormatting sqref="A11 A13 A15">
    <cfRule type="expression" dxfId="194" priority="23">
      <formula>B11=""</formula>
    </cfRule>
  </conditionalFormatting>
  <conditionalFormatting sqref="F16 N16">
    <cfRule type="cellIs" dxfId="193" priority="19" operator="notEqual">
      <formula>""</formula>
    </cfRule>
  </conditionalFormatting>
  <conditionalFormatting sqref="C9 I11 K11">
    <cfRule type="containsText" dxfId="192" priority="18" operator="containsText" text="fehlt">
      <formula>NOT(ISERROR(SEARCH("fehlt",C9)))</formula>
    </cfRule>
  </conditionalFormatting>
  <conditionalFormatting sqref="I13">
    <cfRule type="cellIs" dxfId="191" priority="26" operator="notBetween">
      <formula>$I$11</formula>
      <formula>$K$11</formula>
    </cfRule>
  </conditionalFormatting>
  <conditionalFormatting sqref="E18:E80">
    <cfRule type="expression" dxfId="190" priority="29">
      <formula>OR(AND(E18&gt;0,OR(A18="",B18="",C18="",AND((C18-B18)*24&gt;6,D18&lt;0.5,$K$86&lt;&gt;"ja"))),ROUND(E18,2)&lt;0)</formula>
    </cfRule>
  </conditionalFormatting>
  <conditionalFormatting sqref="D18:D80">
    <cfRule type="expression" dxfId="189" priority="27">
      <formula>AND(D18="",(C18-B18)*24&gt;6,$K$86&lt;&gt;"ja")</formula>
    </cfRule>
    <cfRule type="expression" dxfId="188" priority="28">
      <formula>AND(D18&gt;0,(C18-B18)*24&gt;6,D18&lt;0.5,$K$86&lt;&gt;"ja")</formula>
    </cfRule>
  </conditionalFormatting>
  <conditionalFormatting sqref="C18:C80">
    <cfRule type="expression" dxfId="187" priority="16">
      <formula>AND(C18="",OR(A18&lt;&gt;"",B18&lt;&gt;"",D18&lt;&gt;"",F18&lt;&gt;"",G18&lt;&gt;"",H18&lt;&gt;""))</formula>
    </cfRule>
  </conditionalFormatting>
  <conditionalFormatting sqref="G18:G80">
    <cfRule type="expression" dxfId="186" priority="15">
      <formula>AND(G18="",OR(F18&lt;&gt;"",H18&lt;&gt;""))</formula>
    </cfRule>
  </conditionalFormatting>
  <conditionalFormatting sqref="N18:N80">
    <cfRule type="cellIs" dxfId="185" priority="13" operator="greaterThan">
      <formula>0</formula>
    </cfRule>
  </conditionalFormatting>
  <conditionalFormatting sqref="K86">
    <cfRule type="cellIs" dxfId="184" priority="11" operator="equal">
      <formula>""</formula>
    </cfRule>
  </conditionalFormatting>
  <conditionalFormatting sqref="K86">
    <cfRule type="expression" dxfId="183" priority="12">
      <formula>AND(J86="",K86&lt;&gt;"")</formula>
    </cfRule>
  </conditionalFormatting>
  <conditionalFormatting sqref="K88">
    <cfRule type="cellIs" dxfId="182" priority="9" operator="equal">
      <formula>""</formula>
    </cfRule>
  </conditionalFormatting>
  <conditionalFormatting sqref="K88">
    <cfRule type="expression" dxfId="181" priority="10">
      <formula>AND(J88="",K88&lt;&gt;"")</formula>
    </cfRule>
  </conditionalFormatting>
  <conditionalFormatting sqref="L18:L80">
    <cfRule type="expression" dxfId="180" priority="30">
      <formula>AND(L18&lt;&gt;"",L18&lt;&gt;F18)</formula>
    </cfRule>
    <cfRule type="expression" dxfId="179" priority="31">
      <formula>AND(F18&lt;&gt;"",L18&lt;&gt;"")</formula>
    </cfRule>
  </conditionalFormatting>
  <conditionalFormatting sqref="M18:M80">
    <cfRule type="expression" dxfId="178" priority="8">
      <formula>AND(M18&lt;&gt;"",OR(N18&gt;R18,AND(N18&gt;E18,O18="")))</formula>
    </cfRule>
  </conditionalFormatting>
  <conditionalFormatting sqref="I9:K9">
    <cfRule type="expression" dxfId="177" priority="33">
      <formula>IF(I9&lt;&gt;"",LEN(I9)&lt;$P$11,)</formula>
    </cfRule>
  </conditionalFormatting>
  <conditionalFormatting sqref="F18:F80">
    <cfRule type="expression" dxfId="176" priority="34">
      <formula>AND(F18="",OR(E18&gt;0,G18&lt;&gt;"",H18&lt;&gt;""))</formula>
    </cfRule>
    <cfRule type="expression" dxfId="175" priority="35">
      <formula>AND(F18&gt;0,OR(B18="",C18="",G18="",H18="",LEN(H18)&lt;$P$10))</formula>
    </cfRule>
  </conditionalFormatting>
  <conditionalFormatting sqref="H18:K80">
    <cfRule type="expression" dxfId="174" priority="36">
      <formula>AND(H18="",OR(F18&lt;&gt;"",G18&lt;&gt;""))</formula>
    </cfRule>
    <cfRule type="expression" dxfId="173" priority="37">
      <formula>IF(H18&lt;&gt;"",LEN(H18)&lt;$P$10,)</formula>
    </cfRule>
  </conditionalFormatting>
  <conditionalFormatting sqref="H17:K17">
    <cfRule type="expression" dxfId="172" priority="7">
      <formula>$Q$17&gt;0</formula>
    </cfRule>
  </conditionalFormatting>
  <conditionalFormatting sqref="D17">
    <cfRule type="expression" dxfId="171" priority="6">
      <formula>AND($P$17&gt;0,$K$86&lt;&gt;"ja")</formula>
    </cfRule>
  </conditionalFormatting>
  <conditionalFormatting sqref="G15:K15">
    <cfRule type="expression" dxfId="170" priority="5">
      <formula>$K$15&lt;&gt;""</formula>
    </cfRule>
  </conditionalFormatting>
  <conditionalFormatting sqref="H9 H11 H13">
    <cfRule type="expression" dxfId="169" priority="4">
      <formula>$I9=""</formula>
    </cfRule>
  </conditionalFormatting>
  <conditionalFormatting sqref="B6">
    <cfRule type="containsText" dxfId="168" priority="3" operator="containsText" text="fehlt">
      <formula>NOT(ISERROR(SEARCH("fehlt",B6)))</formula>
    </cfRule>
  </conditionalFormatting>
  <conditionalFormatting sqref="E18:F80">
    <cfRule type="expression" dxfId="167" priority="655">
      <formula>AND(E18&lt;&gt;0,OR(E18&gt;$R18,$F18&gt;$E18))</formula>
    </cfRule>
  </conditionalFormatting>
  <conditionalFormatting sqref="O18:O80">
    <cfRule type="expression" dxfId="166" priority="2">
      <formula>AND($M18&lt;&gt;"",$O18="")</formula>
    </cfRule>
  </conditionalFormatting>
  <conditionalFormatting sqref="G16:K16">
    <cfRule type="expression" dxfId="165" priority="1">
      <formula>$K$16&lt;&gt;""</formula>
    </cfRule>
  </conditionalFormatting>
  <conditionalFormatting sqref="A18:A80">
    <cfRule type="expression" dxfId="164" priority="658">
      <formula>AND(A18="",OR(B18&lt;&gt;"",C18&lt;&gt;"",D18&lt;&gt;"",F18&lt;&gt;"",G18&lt;&gt;"",H18&lt;&gt;""))</formula>
    </cfRule>
    <cfRule type="expression" dxfId="163" priority="659">
      <formula>AND(A18&lt;&gt;"",OR($I$11="",$K$11="",$I$13="",A18&lt;$I$11,A18&lt;$I$13,A18&gt;$K$13))</formula>
    </cfRule>
  </conditionalFormatting>
  <dataValidations count="14">
    <dataValidation type="decimal" allowBlank="1" showInputMessage="1" showErrorMessage="1" errorTitle="Fehler bei Betragseingabe!" error="Betragseingabe falsch oder außerhalb des zulässigen Wertebereichs!" promptTitle="Hinweis Betragseingabe:" prompt="Es muss ein negativer Betrag zwischen &quot;0,00&quot; und den max. förderbaren Projektstunden pro Tag eingegeben werden!" sqref="M18:M80">
      <formula1>MIN(L18*-1,0)</formula1>
      <formula2>MAX(R18-L18,0)</formula2>
    </dataValidation>
    <dataValidation allowBlank="1" showErrorMessage="1" errorTitle="Fehler bei Datumseingabe!" error="Datumseingabe falsch oder außerhalb des zulässigen Wertebereichs!" promptTitle="Hinweis Datumseingabe:" prompt="Geben Sie ein gültiges Datum zwischen 01.07.2014 und 30.06.2020 ein!" sqref="I11"/>
    <dataValidation allowBlank="1" showErrorMessage="1" errorTitle="Fehler bei Datumseingabe!" error="Datumseingabe falsch oder außerhalb des zulässigen Wertebereichs!" promptTitle="Hinweis Datumseingabe:" prompt="Geben Sie ein gültiges Datum zwischen Beginn des Förderungszeitraums und 30.06.2020 ein!" sqref="K11"/>
    <dataValidation allowBlank="1" showErrorMessage="1" errorTitle="Fehler bei Datumseingabe!" error="Datumseingabe falsch oder außerhalb des zulässigen Wertebereichs!" promptTitle="Hinweis Datumseingabe:" prompt="Geben Sie ein gültiges Datum zwischen Beginn und Ende des Förderungszeitraums ein!" sqref="K13"/>
    <dataValidation operator="equal" allowBlank="1" showErrorMessage="1" errorTitle="Falsche Eingabe" error="Bitte nur die Nummer (&gt;0) des Workpackages eingeben!" sqref="A92 A88:A89">
      <formula1>0</formula1>
    </dataValidation>
    <dataValidation type="time" operator="greaterThan" allowBlank="1" showInputMessage="1" showErrorMessage="1" sqref="B18">
      <formula1>0</formula1>
    </dataValidation>
    <dataValidation type="time" allowBlank="1" showInputMessage="1" showErrorMessage="1" sqref="C18">
      <formula1>B18</formula1>
      <formula2>0.999305555555556</formula2>
    </dataValidation>
    <dataValidation type="decimal" allowBlank="1" showInputMessage="1" showErrorMessage="1" sqref="D18">
      <formula1>0</formula1>
      <formula2>(C18-B18)*24</formula2>
    </dataValidation>
    <dataValidation type="textLength" operator="greaterThanOrEqual" allowBlank="1" showInputMessage="1" showErrorMessage="1" errorTitle="Fehlerhafte Eingabe!" error="Eingabe unzureichend oder außerhalb des zulässigen Bereichs!" promptTitle="Hinweis zur Eingabe:" prompt="Geben Sie mindestens 3 Buchstaben (z.B. K 1.1 oder AP1) ein!" sqref="G18:G80">
      <formula1>3</formula1>
    </dataValidation>
    <dataValidation type="list" allowBlank="1" showInputMessage="1" showErrorMessage="1" errorTitle="Fehlerhafte Eingabe!" error="Nur Einträge aus der Liste zulässig!" promptTitle="Hinweis zur Eingabe:" prompt="Bitte wählen Sie aus der Liste aus!" sqref="K86 K88">
      <formula1>"Ja,Nein"</formula1>
    </dataValidation>
    <dataValidation type="decimal" allowBlank="1" showInputMessage="1" showErrorMessage="1" errorTitle="Fehler bei Stundeneingabe!" error="Stundeneingabe falsch oder außerhalb des zulässigen Wertebereichs!" promptTitle="Hinweis Stundeneingabe:" prompt="Geben Sie einen positiven Wert bis max. der Summe Ihrer Anwesenheitsstunden ein!" sqref="F18:F80">
      <formula1>0</formula1>
      <formula2>E18</formula2>
    </dataValidation>
    <dataValidation type="textLength" operator="greaterThanOrEqual" allowBlank="1" showInputMessage="1" showErrorMessage="1" errorTitle="Fehlerhafte Eingabe!" error="Eingabe unzureichend oder außerhalb des zulässigen Bereichs!" promptTitle="Hinweis zur Eingabe:" prompt="Geben Sie mindestens 3 Buchstaben ein!" sqref="I9:K9">
      <formula1>$P$11</formula1>
    </dataValidation>
    <dataValidation type="date" allowBlank="1" showInputMessage="1" showErrorMessage="1" errorTitle="Fehler bei Datumseingabe!" error="Datumseingabe falsch oder außerhalb des zulässigen Wertebereichs!" promptTitle="Hinweis Datumseingabe:" prompt="Geben Sie ein gültiges Datum zwischen Beginn Projektzeitraum und 31.12.2023 ein!" sqref="A18:A80">
      <formula1>$P$1</formula1>
      <formula2>$P$2</formula2>
    </dataValidation>
    <dataValidation type="date" allowBlank="1" showInputMessage="1" showErrorMessage="1" errorTitle="Fehler bei Datumseingabe!" error="Datumseingabe falsch oder außerhalb des zulässigen Wertebereichs!" promptTitle="Hinweis Datumseingabe:" prompt="Geben Sie ein gültiges Datum zwischen Beginn und Ende des Förderungszeitraums ein!" sqref="I13">
      <formula1>P1</formula1>
      <formula2>K11</formula2>
    </dataValidation>
  </dataValidations>
  <pageMargins left="0.511811023622047" right="0.31496062992126" top="0.59055118110236204" bottom="0.59055118110236204" header="0.31496062992126" footer="0.31496062992126"/>
  <pageSetup paperSize="9" scale="54" orientation="portrait" r:id="rId1"/>
  <headerFooter>
    <oddHeader>&amp;L&amp;A</oddHeader>
    <oddFooter>&amp;LSFG_Nachweis_Stundenaufzeichnung/Tätigkeitsbeschreibung je MitarbeiterIn&amp;RSeite &amp;P von &amp;N</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rgb="FFFFFF00"/>
    <pageSetUpPr fitToPage="1"/>
  </sheetPr>
  <dimension ref="A1:BD136"/>
  <sheetViews>
    <sheetView showZeros="0" view="pageBreakPreview" zoomScaleNormal="100" zoomScaleSheetLayoutView="100" workbookViewId="0">
      <pane xSplit="1" ySplit="17" topLeftCell="B18" activePane="bottomRight" state="frozen"/>
      <selection activeCell="B18" sqref="B18"/>
      <selection pane="topRight" activeCell="B18" sqref="B18"/>
      <selection pane="bottomLeft" activeCell="B18" sqref="B18"/>
      <selection pane="bottomRight" activeCell="B18" sqref="B18"/>
    </sheetView>
  </sheetViews>
  <sheetFormatPr baseColWidth="10" defaultColWidth="11.42578125" defaultRowHeight="12.75" outlineLevelCol="1" x14ac:dyDescent="0.2"/>
  <cols>
    <col min="1" max="1" width="11.42578125" style="892" customWidth="1"/>
    <col min="2" max="2" width="12.140625" style="893" customWidth="1"/>
    <col min="3" max="3" width="42.85546875" style="894" customWidth="1"/>
    <col min="4" max="4" width="14.28515625" style="852" customWidth="1"/>
    <col min="5" max="5" width="15.7109375" style="852" customWidth="1"/>
    <col min="6" max="6" width="15" style="852" customWidth="1"/>
    <col min="7" max="7" width="15.7109375" style="895" customWidth="1"/>
    <col min="8" max="8" width="14.28515625" style="852" customWidth="1"/>
    <col min="9" max="9" width="11.42578125" style="852" customWidth="1"/>
    <col min="10" max="10" width="17.7109375" style="896" customWidth="1"/>
    <col min="11" max="14" width="17.7109375" style="1001" hidden="1" customWidth="1" outlineLevel="1"/>
    <col min="15" max="18" width="15.7109375" style="819" hidden="1" customWidth="1" outlineLevel="1"/>
    <col min="19" max="19" width="28.5703125" style="819" hidden="1" customWidth="1" outlineLevel="1"/>
    <col min="20" max="20" width="12.7109375" style="819" hidden="1" customWidth="1" outlineLevel="1"/>
    <col min="21" max="21" width="11.42578125" style="819" hidden="1" customWidth="1" outlineLevel="1"/>
    <col min="22" max="22" width="11.42578125" style="819" collapsed="1"/>
    <col min="23" max="56" width="11.42578125" style="819"/>
    <col min="57" max="16384" width="11.42578125" style="820"/>
  </cols>
  <sheetData>
    <row r="1" spans="1:56" ht="15" customHeight="1" x14ac:dyDescent="0.2">
      <c r="A1" s="1129"/>
      <c r="B1" s="1129"/>
      <c r="C1" s="1129"/>
      <c r="D1" s="1129"/>
      <c r="E1" s="1129"/>
      <c r="F1" s="1129"/>
      <c r="G1" s="1129"/>
      <c r="H1" s="1129"/>
      <c r="I1" s="1129"/>
      <c r="J1" s="1129"/>
      <c r="K1" s="825"/>
      <c r="L1" s="825"/>
      <c r="M1" s="825"/>
      <c r="N1" s="825"/>
      <c r="O1" s="817"/>
      <c r="P1" s="817"/>
      <c r="Q1" s="817"/>
      <c r="R1" s="817"/>
      <c r="S1" s="818"/>
    </row>
    <row r="2" spans="1:56" ht="15" customHeight="1" x14ac:dyDescent="0.2">
      <c r="A2" s="1232" t="s">
        <v>28</v>
      </c>
      <c r="B2" s="1232"/>
      <c r="C2" s="1232"/>
      <c r="D2" s="1232"/>
      <c r="E2" s="1232"/>
      <c r="F2" s="1232"/>
      <c r="G2" s="1232"/>
      <c r="H2" s="1232"/>
      <c r="I2" s="1232"/>
      <c r="J2" s="1232"/>
      <c r="K2" s="825"/>
      <c r="L2" s="825"/>
      <c r="M2" s="825"/>
      <c r="N2" s="825"/>
      <c r="O2" s="817"/>
      <c r="P2" s="817"/>
      <c r="Q2" s="817"/>
      <c r="R2" s="817"/>
      <c r="S2" s="818"/>
      <c r="T2" s="821"/>
      <c r="U2" s="771"/>
    </row>
    <row r="3" spans="1:56" ht="15" customHeight="1" x14ac:dyDescent="0.2">
      <c r="A3" s="1232"/>
      <c r="B3" s="1232"/>
      <c r="C3" s="1232"/>
      <c r="D3" s="1232"/>
      <c r="E3" s="1232"/>
      <c r="F3" s="1232"/>
      <c r="G3" s="1232"/>
      <c r="H3" s="1232"/>
      <c r="I3" s="1232"/>
      <c r="J3" s="1232"/>
      <c r="K3" s="825"/>
      <c r="L3" s="825"/>
      <c r="M3" s="825"/>
      <c r="N3" s="825"/>
      <c r="O3" s="817"/>
      <c r="P3" s="817"/>
      <c r="Q3" s="817"/>
      <c r="R3" s="817"/>
      <c r="S3" s="818"/>
    </row>
    <row r="4" spans="1:56" ht="15" customHeight="1" x14ac:dyDescent="0.2">
      <c r="A4" s="1232"/>
      <c r="B4" s="1232"/>
      <c r="C4" s="1232"/>
      <c r="D4" s="1232"/>
      <c r="E4" s="1232"/>
      <c r="F4" s="1232"/>
      <c r="G4" s="1232"/>
      <c r="H4" s="1232"/>
      <c r="I4" s="1232"/>
      <c r="J4" s="1232"/>
      <c r="K4" s="825"/>
      <c r="L4" s="825"/>
      <c r="M4" s="825"/>
      <c r="N4" s="825"/>
      <c r="O4" s="817"/>
      <c r="P4" s="817"/>
      <c r="Q4" s="817"/>
      <c r="R4" s="817"/>
      <c r="S4" s="818"/>
      <c r="T4" s="994">
        <f>IF(AND('Allgemeine Daten'!U20&lt;&gt;"",'Allgemeine Daten'!U19="ja"),'Allgemeine Daten'!U20,0%)</f>
        <v>0</v>
      </c>
      <c r="U4" s="819" t="s">
        <v>137</v>
      </c>
    </row>
    <row r="5" spans="1:56" s="826" customFormat="1" ht="4.5" customHeight="1" thickBot="1" x14ac:dyDescent="0.25">
      <c r="A5" s="822"/>
      <c r="B5" s="823"/>
      <c r="C5" s="824"/>
      <c r="D5" s="824"/>
      <c r="E5" s="824"/>
      <c r="F5" s="824"/>
      <c r="G5" s="824"/>
      <c r="H5" s="824"/>
      <c r="I5" s="824"/>
      <c r="J5" s="825"/>
      <c r="K5" s="825"/>
      <c r="L5" s="825"/>
      <c r="M5" s="825"/>
      <c r="N5" s="825"/>
      <c r="O5" s="817"/>
      <c r="P5" s="817"/>
      <c r="Q5" s="817"/>
      <c r="R5" s="817"/>
      <c r="S5" s="817"/>
    </row>
    <row r="6" spans="1:56" s="833" customFormat="1" ht="19.5" customHeight="1" x14ac:dyDescent="0.2">
      <c r="A6" s="1049" t="s">
        <v>60</v>
      </c>
      <c r="B6" s="827"/>
      <c r="C6" s="1233" t="str">
        <f>IF('Allgemeine Daten'!E6="","Eingabe fehlt!",'Allgemeine Daten'!E6)</f>
        <v>Eingabe fehlt!</v>
      </c>
      <c r="D6" s="1233"/>
      <c r="E6" s="1233"/>
      <c r="F6" s="1233"/>
      <c r="G6" s="1233"/>
      <c r="H6" s="828"/>
      <c r="I6" s="829" t="s">
        <v>0</v>
      </c>
      <c r="J6" s="830" t="str">
        <f>IF('Allgemeine Daten'!U6="","Eingabe fehlt!",'Allgemeine Daten'!U6)</f>
        <v>Eingabe fehlt!</v>
      </c>
      <c r="K6" s="496"/>
      <c r="L6" s="496"/>
      <c r="M6" s="496"/>
      <c r="N6" s="496"/>
      <c r="O6" s="831"/>
      <c r="P6" s="831"/>
      <c r="Q6" s="832"/>
      <c r="R6" s="831"/>
      <c r="S6" s="831"/>
      <c r="T6" s="1044" t="b">
        <v>0</v>
      </c>
      <c r="U6" s="993" t="s">
        <v>287</v>
      </c>
    </row>
    <row r="7" spans="1:56" s="836" customFormat="1" ht="15" customHeight="1" x14ac:dyDescent="0.2">
      <c r="A7" s="492" t="s">
        <v>67</v>
      </c>
      <c r="B7" s="1061"/>
      <c r="C7" s="1234" t="str">
        <f>IF('Allgemeine Daten'!E7="","Eingabe fehlt!",'Allgemeine Daten'!E7)</f>
        <v>Eingabe fehlt!</v>
      </c>
      <c r="D7" s="1234"/>
      <c r="E7" s="1234"/>
      <c r="F7" s="1234"/>
      <c r="G7" s="1234"/>
      <c r="H7" s="835"/>
      <c r="I7" s="495" t="s">
        <v>138</v>
      </c>
      <c r="J7" s="995" t="str">
        <f>IF('Allgemeine Daten'!U10="","Eingabe fehlt!",'Allgemeine Daten'!U10)</f>
        <v>Eingabe fehlt!</v>
      </c>
      <c r="K7" s="997"/>
      <c r="L7" s="997"/>
      <c r="M7" s="997"/>
      <c r="N7" s="997"/>
      <c r="O7" s="832"/>
      <c r="P7" s="832"/>
      <c r="Q7" s="832"/>
      <c r="R7" s="832"/>
      <c r="S7" s="832"/>
      <c r="T7" s="488">
        <v>10</v>
      </c>
      <c r="U7" s="691" t="s">
        <v>139</v>
      </c>
    </row>
    <row r="8" spans="1:56" s="836" customFormat="1" ht="15" x14ac:dyDescent="0.2">
      <c r="A8" s="492" t="s">
        <v>140</v>
      </c>
      <c r="B8" s="1061"/>
      <c r="C8" s="1062"/>
      <c r="D8" s="1056" t="str">
        <f>IF('Allgemeine Daten'!U19="","Eingabe fehlt!",'Allgemeine Daten'!U19)</f>
        <v>Ja</v>
      </c>
      <c r="E8" s="837" t="str">
        <f>IF(D8="ja","GKZ-Satz:","")</f>
        <v>GKZ-Satz:</v>
      </c>
      <c r="F8" s="1063" t="str">
        <f>IF(AND('Allgemeine Daten'!U20&lt;&gt;"",'Allgemeine Daten'!U19="ja"),'Allgemeine Daten'!U20,IF(AND(D8="Ja",'Allgemeine Daten'!U20=""),"Eingabe fehlt!",0%))</f>
        <v>Eingabe fehlt!</v>
      </c>
      <c r="G8" s="835"/>
      <c r="H8" s="835"/>
      <c r="I8" s="495" t="s">
        <v>10</v>
      </c>
      <c r="J8" s="1054" t="str">
        <f>IF('Allgemeine Daten'!E13&lt;&gt;"",IF(ISNUMBER(SEARCH("End*",'Allgemeine Daten'!E13)),'Allgemeine Daten'!E13,"Zwischenabr."),"Eingabe fehlt!")</f>
        <v>Eingabe fehlt!</v>
      </c>
      <c r="K8" s="998"/>
      <c r="L8" s="998"/>
      <c r="M8" s="998"/>
      <c r="N8" s="998"/>
      <c r="O8" s="832"/>
      <c r="P8" s="832"/>
      <c r="Q8" s="832"/>
      <c r="R8" s="832"/>
      <c r="S8" s="832"/>
      <c r="T8" s="556">
        <f>IFERROR(ROUND((F9-D9)/30,0),0)</f>
        <v>0</v>
      </c>
      <c r="U8" s="557" t="s">
        <v>141</v>
      </c>
    </row>
    <row r="9" spans="1:56" s="836" customFormat="1" ht="15" customHeight="1" x14ac:dyDescent="0.2">
      <c r="A9" s="492" t="s">
        <v>142</v>
      </c>
      <c r="B9" s="1061"/>
      <c r="C9" s="1062"/>
      <c r="D9" s="1048" t="str">
        <f>IF('Allgemeine Daten'!E12="","Eingabe fehlt!",'Allgemeine Daten'!E12)</f>
        <v>Eingabe fehlt!</v>
      </c>
      <c r="E9" s="1057" t="s">
        <v>5</v>
      </c>
      <c r="F9" s="1058" t="str">
        <f>IF('Allgemeine Daten'!G12="","Eingabe fehlt!",'Allgemeine Daten'!G12)</f>
        <v>Eingabe fehlt!</v>
      </c>
      <c r="G9" s="838">
        <f>IF(D8="ja",1,0)</f>
        <v>1</v>
      </c>
      <c r="H9" s="835"/>
      <c r="I9" s="495" t="s">
        <v>96</v>
      </c>
      <c r="J9" s="839" t="str">
        <f>'Allgemeine Daten'!U7</f>
        <v>005/06.2019</v>
      </c>
      <c r="K9" s="504"/>
      <c r="L9" s="504"/>
      <c r="M9" s="504"/>
      <c r="N9" s="504"/>
      <c r="O9" s="843" t="str">
        <f>"Gemeinkostenzuschlag ("&amp;IFERROR(T4*100,0)&amp;",00%) anrechenbar:"</f>
        <v>Gemeinkostenzuschlag (0,00%) anrechenbar:</v>
      </c>
      <c r="P9" s="844" t="s">
        <v>13</v>
      </c>
      <c r="Q9" s="832"/>
      <c r="T9" s="556"/>
      <c r="U9" s="557"/>
    </row>
    <row r="10" spans="1:56" s="836" customFormat="1" ht="15" customHeight="1" thickBot="1" x14ac:dyDescent="0.25">
      <c r="A10" s="840" t="s">
        <v>98</v>
      </c>
      <c r="B10" s="841"/>
      <c r="C10" s="1235" t="str">
        <f>'Allgemeine Daten'!O9</f>
        <v>09_FO_53_Belegverzeichnis_EFRE_2014-2020_F&amp;E_Projekte</v>
      </c>
      <c r="D10" s="1235"/>
      <c r="E10" s="1235"/>
      <c r="F10" s="842" t="s">
        <v>118</v>
      </c>
      <c r="G10" s="1060" t="str">
        <f>'Allgemeine Daten'!$O$8</f>
        <v>01.05.2019</v>
      </c>
      <c r="H10" s="1064"/>
      <c r="I10" s="842" t="s">
        <v>97</v>
      </c>
      <c r="J10" s="1059" t="str">
        <f>'Allgemeine Daten'!U8</f>
        <v>3</v>
      </c>
      <c r="K10" s="999"/>
      <c r="L10" s="999"/>
      <c r="M10" s="999"/>
      <c r="N10" s="999"/>
      <c r="Q10" s="832"/>
      <c r="T10" s="556"/>
      <c r="U10" s="557"/>
    </row>
    <row r="11" spans="1:56" s="836" customFormat="1" ht="9" customHeight="1" x14ac:dyDescent="0.2">
      <c r="A11" s="499"/>
      <c r="B11" s="834"/>
      <c r="D11" s="835"/>
      <c r="E11" s="835"/>
      <c r="F11" s="845"/>
      <c r="G11" s="835"/>
      <c r="H11" s="835"/>
      <c r="I11" s="835"/>
      <c r="J11" s="835"/>
      <c r="K11" s="1221" t="s">
        <v>108</v>
      </c>
      <c r="L11" s="1222"/>
      <c r="M11" s="1222"/>
      <c r="N11" s="1222"/>
      <c r="O11" s="1222"/>
      <c r="P11" s="1222"/>
      <c r="Q11" s="1222"/>
      <c r="R11" s="1222"/>
      <c r="S11" s="1223"/>
      <c r="T11" s="556"/>
      <c r="U11" s="557"/>
    </row>
    <row r="12" spans="1:56" s="836" customFormat="1" ht="15" customHeight="1" x14ac:dyDescent="0.2">
      <c r="A12" s="846" t="s">
        <v>7</v>
      </c>
      <c r="B12" s="834"/>
      <c r="C12" s="847" t="str">
        <f ca="1">MID(CELL("filename",$T$1),FIND("]",CELL("filename",$T$1))+1,31)</f>
        <v>F&amp;E-Infrastruktur; Abschreibung</v>
      </c>
      <c r="E12" s="1236" t="str">
        <f>IF(ISNUMBER(J16),"","HINWEIS: Formatieren bzw. Zeilen einfügen/löschen ist nicht zulässig! 
Zellen verschieben und ggf. Funktion 'Format übertragen' verwenden!!
 (ACHTUNG: Übernimmt auch die Zelleneigenschaft 'gesperrt'!)")</f>
        <v>HINWEIS: Formatieren bzw. Zeilen einfügen/löschen ist nicht zulässig! 
Zellen verschieben und ggf. Funktion 'Format übertragen' verwenden!!
 (ACHTUNG: Übernimmt auch die Zelleneigenschaft 'gesperrt'!)</v>
      </c>
      <c r="F12" s="1236"/>
      <c r="G12" s="1236"/>
      <c r="H12" s="1236"/>
      <c r="I12" s="1236"/>
      <c r="J12" s="1237"/>
      <c r="K12" s="1224"/>
      <c r="L12" s="1225"/>
      <c r="M12" s="1225"/>
      <c r="N12" s="1225"/>
      <c r="O12" s="1225"/>
      <c r="P12" s="1225"/>
      <c r="Q12" s="1225"/>
      <c r="R12" s="1225"/>
      <c r="S12" s="1226"/>
      <c r="T12" s="556"/>
      <c r="U12" s="557"/>
    </row>
    <row r="13" spans="1:56" s="836" customFormat="1" ht="15" customHeight="1" x14ac:dyDescent="0.2">
      <c r="A13" s="848"/>
      <c r="B13" s="834"/>
      <c r="C13" s="849"/>
      <c r="D13" s="835"/>
      <c r="E13" s="1236"/>
      <c r="F13" s="1236"/>
      <c r="G13" s="1236"/>
      <c r="H13" s="1236"/>
      <c r="I13" s="1236"/>
      <c r="J13" s="1237"/>
      <c r="K13" s="1224"/>
      <c r="L13" s="1225"/>
      <c r="M13" s="1225"/>
      <c r="N13" s="1225"/>
      <c r="O13" s="1225"/>
      <c r="P13" s="1225"/>
      <c r="Q13" s="1225"/>
      <c r="R13" s="1225"/>
      <c r="S13" s="1226"/>
    </row>
    <row r="14" spans="1:56" s="819" customFormat="1" ht="15.75" customHeight="1" thickBot="1" x14ac:dyDescent="0.25">
      <c r="A14" s="850" t="s">
        <v>143</v>
      </c>
      <c r="B14" s="851"/>
      <c r="C14" s="852"/>
      <c r="D14" s="853"/>
      <c r="E14" s="1238"/>
      <c r="F14" s="1238"/>
      <c r="G14" s="1238"/>
      <c r="H14" s="1238"/>
      <c r="I14" s="1238"/>
      <c r="J14" s="1239"/>
      <c r="K14" s="1227"/>
      <c r="L14" s="1228"/>
      <c r="M14" s="1228"/>
      <c r="N14" s="1228"/>
      <c r="O14" s="1228"/>
      <c r="P14" s="1228"/>
      <c r="Q14" s="1228"/>
      <c r="R14" s="1228"/>
      <c r="S14" s="1229"/>
    </row>
    <row r="15" spans="1:56" s="858" customFormat="1" ht="52.5" customHeight="1" thickBot="1" x14ac:dyDescent="0.25">
      <c r="A15" s="854" t="s">
        <v>144</v>
      </c>
      <c r="B15" s="855" t="s">
        <v>145</v>
      </c>
      <c r="C15" s="855" t="str">
        <f>"Bezeichnung F&amp;E-Infrastruktur (LieferantIn)
(mindestens "&amp;T7&amp;" Zeichen erforderlich!)"</f>
        <v>Bezeichnung F&amp;E-Infrastruktur (LieferantIn)
(mindestens 10 Zeichen erforderlich!)</v>
      </c>
      <c r="D15" s="855" t="s">
        <v>257</v>
      </c>
      <c r="E15" s="855" t="s">
        <v>303</v>
      </c>
      <c r="F15" s="855" t="s">
        <v>261</v>
      </c>
      <c r="G15" s="1018" t="s">
        <v>258</v>
      </c>
      <c r="H15" s="1021" t="s">
        <v>146</v>
      </c>
      <c r="I15" s="856" t="s">
        <v>147</v>
      </c>
      <c r="J15" s="1034" t="s">
        <v>255</v>
      </c>
      <c r="K15" s="1010" t="s">
        <v>288</v>
      </c>
      <c r="L15" s="1011" t="s">
        <v>289</v>
      </c>
      <c r="M15" s="1011" t="s">
        <v>290</v>
      </c>
      <c r="N15" s="1011" t="s">
        <v>291</v>
      </c>
      <c r="O15" s="1006" t="s">
        <v>293</v>
      </c>
      <c r="P15" s="1007" t="s">
        <v>110</v>
      </c>
      <c r="Q15" s="1008" t="s">
        <v>259</v>
      </c>
      <c r="R15" s="1008" t="s">
        <v>260</v>
      </c>
      <c r="S15" s="1009" t="s">
        <v>50</v>
      </c>
      <c r="T15" s="857"/>
      <c r="U15" s="857"/>
      <c r="V15" s="857"/>
      <c r="W15" s="857"/>
      <c r="X15" s="857"/>
      <c r="Y15" s="857"/>
      <c r="Z15" s="857"/>
      <c r="AA15" s="857"/>
      <c r="AB15" s="857"/>
      <c r="AC15" s="857"/>
      <c r="AD15" s="857"/>
      <c r="AE15" s="857"/>
      <c r="AF15" s="857"/>
      <c r="AG15" s="857"/>
      <c r="AH15" s="857"/>
      <c r="AI15" s="857"/>
      <c r="AJ15" s="857"/>
      <c r="AK15" s="857"/>
      <c r="AL15" s="857"/>
      <c r="AM15" s="857"/>
      <c r="AN15" s="857"/>
      <c r="AO15" s="857"/>
      <c r="AP15" s="857"/>
      <c r="AQ15" s="857"/>
      <c r="AR15" s="857"/>
      <c r="AS15" s="857"/>
      <c r="AT15" s="857"/>
      <c r="AU15" s="857"/>
      <c r="AV15" s="857"/>
      <c r="AW15" s="857"/>
      <c r="AX15" s="857"/>
      <c r="AY15" s="857"/>
      <c r="AZ15" s="857"/>
      <c r="BA15" s="857"/>
      <c r="BB15" s="857"/>
      <c r="BC15" s="857"/>
      <c r="BD15" s="857"/>
    </row>
    <row r="16" spans="1:56" ht="20.100000000000001" customHeight="1" x14ac:dyDescent="0.2">
      <c r="A16" s="1230" t="s">
        <v>105</v>
      </c>
      <c r="B16" s="859"/>
      <c r="C16" s="897" t="s">
        <v>32</v>
      </c>
      <c r="D16" s="897" t="s">
        <v>48</v>
      </c>
      <c r="E16" s="897" t="s">
        <v>48</v>
      </c>
      <c r="F16" s="897" t="s">
        <v>48</v>
      </c>
      <c r="G16" s="898" t="s">
        <v>148</v>
      </c>
      <c r="H16" s="899" t="s">
        <v>51</v>
      </c>
      <c r="I16" s="899" t="s">
        <v>41</v>
      </c>
      <c r="J16" s="811" t="str">
        <f>IF(SUBTOTAL(9,J18:J120)=0,"0,00 ",SUBTOTAL(9,J18:J120))</f>
        <v xml:space="preserve">0,00 </v>
      </c>
      <c r="K16" s="1218" t="s">
        <v>292</v>
      </c>
      <c r="L16" s="1219"/>
      <c r="M16" s="1219"/>
      <c r="N16" s="1220"/>
      <c r="O16" s="812" t="str">
        <f>IF(SUBTOTAL(9,O18:O120)=0,"0,00 ",SUBTOTAL(9,O18:O120))</f>
        <v xml:space="preserve">0,00 </v>
      </c>
      <c r="P16" s="815" t="s">
        <v>31</v>
      </c>
      <c r="Q16" s="1014" t="str">
        <f>IF(SUBTOTAL(9,Q18:Q120)=0,"0,00 ",SUBTOTAL(9,Q18:Q120))</f>
        <v xml:space="preserve">0,00 </v>
      </c>
      <c r="R16" s="1014" t="str">
        <f>IF(SUBTOTAL(9,R18:R120)=0,"0,00 ",SUBTOTAL(9,R18:R120))</f>
        <v xml:space="preserve">0,00 </v>
      </c>
      <c r="S16" s="1013" t="str">
        <f>IF(P9="ja","GKZ ("&amp;T4*100&amp;"%) wird angerechnet!","GKZ wird nicht angerechnet!")</f>
        <v>GKZ (0%) wird angerechnet!</v>
      </c>
      <c r="T16" s="1016" t="s">
        <v>149</v>
      </c>
    </row>
    <row r="17" spans="1:56" s="866" customFormat="1" ht="20.100000000000001" customHeight="1" thickBot="1" x14ac:dyDescent="0.25">
      <c r="A17" s="1231"/>
      <c r="B17" s="1015" t="s">
        <v>2</v>
      </c>
      <c r="C17" s="860"/>
      <c r="D17" s="860"/>
      <c r="E17" s="860"/>
      <c r="F17" s="860"/>
      <c r="G17" s="861"/>
      <c r="H17" s="1022"/>
      <c r="I17" s="986" t="b">
        <v>1</v>
      </c>
      <c r="J17" s="382"/>
      <c r="K17" s="1012"/>
      <c r="L17" s="1012"/>
      <c r="M17" s="1012"/>
      <c r="N17" s="1012"/>
      <c r="O17" s="1041" t="str">
        <f>IF(P9="ja",IF(O16&lt;&gt;"0,00 ",O16*IFERROR(1+$F$8,1),"0,00 "),IF(J16&gt;0,R16-J16,""))</f>
        <v xml:space="preserve">0,00 </v>
      </c>
      <c r="P17" s="1039" t="str">
        <f>IF(OR(P9="Ja",AND(ISNUMBER(F8),ISNUMBER(O16))),"inkl. GKZ",IF(AND(O17&lt;&gt;0,ISNUMBER(Q16)),"GKZ n.a.",""))</f>
        <v>inkl. GKZ</v>
      </c>
      <c r="Q17" s="862"/>
      <c r="R17" s="863"/>
      <c r="S17" s="864"/>
      <c r="T17" s="865">
        <f>SUBTOTAL(9,T18:T120)</f>
        <v>0</v>
      </c>
      <c r="U17" s="857"/>
      <c r="V17" s="857"/>
      <c r="W17" s="857"/>
      <c r="X17" s="857"/>
      <c r="Y17" s="857"/>
      <c r="Z17" s="857"/>
      <c r="AA17" s="857"/>
      <c r="AB17" s="857"/>
      <c r="AC17" s="857"/>
      <c r="AD17" s="857"/>
      <c r="AE17" s="857"/>
      <c r="AF17" s="857"/>
      <c r="AG17" s="857"/>
      <c r="AH17" s="857"/>
      <c r="AI17" s="857"/>
      <c r="AJ17" s="857"/>
      <c r="AK17" s="857"/>
      <c r="AL17" s="857"/>
      <c r="AM17" s="857"/>
      <c r="AN17" s="857"/>
      <c r="AO17" s="857"/>
      <c r="AP17" s="857"/>
      <c r="AQ17" s="857"/>
      <c r="AR17" s="857"/>
      <c r="AS17" s="857"/>
      <c r="AT17" s="857"/>
      <c r="AU17" s="857"/>
      <c r="AV17" s="857"/>
      <c r="AW17" s="857"/>
      <c r="AX17" s="857"/>
      <c r="AY17" s="857"/>
      <c r="AZ17" s="857"/>
      <c r="BA17" s="857"/>
      <c r="BB17" s="857"/>
      <c r="BC17" s="857"/>
      <c r="BD17" s="857"/>
    </row>
    <row r="18" spans="1:56" s="874" customFormat="1" ht="16.5" customHeight="1" thickTop="1" x14ac:dyDescent="0.2">
      <c r="A18" s="867">
        <v>1</v>
      </c>
      <c r="B18" s="868"/>
      <c r="C18" s="869"/>
      <c r="D18" s="870"/>
      <c r="E18" s="870"/>
      <c r="F18" s="870"/>
      <c r="G18" s="1019"/>
      <c r="H18" s="1023">
        <f t="shared" ref="H18:H81" si="0">IF(ISERROR(D18/E18*F18*G18),0,(D18/E18*F18*G18))</f>
        <v>0</v>
      </c>
      <c r="I18" s="996" t="str">
        <f>IF(H18&gt;0,IF($T$6*1,"Ja","Nein")," ")</f>
        <v xml:space="preserve"> </v>
      </c>
      <c r="J18" s="1017">
        <f>IF(T$6*1&gt;0,H18*IFERROR(1+$T$4,1),H18)</f>
        <v>0</v>
      </c>
      <c r="K18" s="1002"/>
      <c r="L18" s="1003"/>
      <c r="M18" s="1003"/>
      <c r="N18" s="1004"/>
      <c r="O18" s="1005">
        <f>IF(H18&gt;0,(IF(K18&lt;&gt;"",K18,D18)/IF(L18&lt;&gt;"",L18,E18)*IF(M18&lt;&gt;"",M18,F18)*IF(N18&lt;&gt;"",N18,G18)-H18),0)</f>
        <v>0</v>
      </c>
      <c r="P18" s="871"/>
      <c r="Q18" s="576">
        <f t="shared" ref="Q18:Q81" si="1">IF(J18&gt;0,H18+O18,0)</f>
        <v>0</v>
      </c>
      <c r="R18" s="576">
        <f>IF($P$9="ja",Q18*IFERROR(1+$T$4,1),Q18)</f>
        <v>0</v>
      </c>
      <c r="S18" s="872"/>
      <c r="T18" s="873">
        <f t="shared" ref="T18:T81" si="2">IF(AND(H18&gt;=0,C18&lt;&gt;"",LEN(C18)&lt;$T$7),1,0)</f>
        <v>0</v>
      </c>
      <c r="U18" s="819"/>
      <c r="V18" s="819"/>
      <c r="W18" s="819"/>
      <c r="X18" s="819"/>
      <c r="Y18" s="819"/>
      <c r="Z18" s="819"/>
      <c r="AA18" s="819"/>
      <c r="AB18" s="819"/>
      <c r="AC18" s="819"/>
      <c r="AD18" s="819"/>
      <c r="AE18" s="819"/>
      <c r="AF18" s="819"/>
      <c r="AG18" s="819"/>
      <c r="AH18" s="819"/>
      <c r="AI18" s="819"/>
      <c r="AJ18" s="819"/>
      <c r="AK18" s="819"/>
      <c r="AL18" s="819"/>
      <c r="AM18" s="819"/>
      <c r="AN18" s="819"/>
      <c r="AO18" s="819"/>
      <c r="AP18" s="819"/>
      <c r="AQ18" s="819"/>
      <c r="AR18" s="819"/>
      <c r="AS18" s="819"/>
      <c r="AT18" s="819"/>
      <c r="AU18" s="819"/>
      <c r="AV18" s="819"/>
      <c r="AW18" s="819"/>
      <c r="AX18" s="819"/>
      <c r="AY18" s="819"/>
      <c r="AZ18" s="819"/>
      <c r="BA18" s="819"/>
      <c r="BB18" s="819"/>
      <c r="BC18" s="819"/>
      <c r="BD18" s="819"/>
    </row>
    <row r="19" spans="1:56" s="880" customFormat="1" ht="16.5" customHeight="1" x14ac:dyDescent="0.2">
      <c r="A19" s="875">
        <v>2</v>
      </c>
      <c r="B19" s="876"/>
      <c r="C19" s="877"/>
      <c r="D19" s="878"/>
      <c r="E19" s="878"/>
      <c r="F19" s="878"/>
      <c r="G19" s="1020"/>
      <c r="H19" s="1024">
        <f t="shared" si="0"/>
        <v>0</v>
      </c>
      <c r="I19" s="996" t="str">
        <f t="shared" ref="I19:I82" si="3">IF(H19&gt;0,IF($T$6*1,"Ja","Nein")," ")</f>
        <v xml:space="preserve"> </v>
      </c>
      <c r="J19" s="1017">
        <f t="shared" ref="J19:J82" si="4">IF(T$6*1&gt;0,H19*IFERROR(1+$T$4,1),H19)</f>
        <v>0</v>
      </c>
      <c r="K19" s="1002"/>
      <c r="L19" s="1003"/>
      <c r="M19" s="1003"/>
      <c r="N19" s="1004"/>
      <c r="O19" s="1005">
        <f t="shared" ref="O19:O82" si="5">IF(H19&gt;0,(IF(K19&lt;&gt;"",K19,D19)/IF(L19&lt;&gt;"",L19,E19)*IF(M19&lt;&gt;"",M19,F19)*IF(N19&lt;&gt;"",N19,G19)-H19),0)</f>
        <v>0</v>
      </c>
      <c r="P19" s="871"/>
      <c r="Q19" s="757">
        <f t="shared" si="1"/>
        <v>0</v>
      </c>
      <c r="R19" s="757">
        <f t="shared" ref="R19:R50" si="6">IF($P$9="ja",Q19*(1+$T$4),Q19)</f>
        <v>0</v>
      </c>
      <c r="S19" s="879"/>
      <c r="T19" s="873">
        <f t="shared" si="2"/>
        <v>0</v>
      </c>
      <c r="U19" s="819"/>
      <c r="V19" s="819"/>
      <c r="W19" s="819"/>
      <c r="X19" s="819"/>
      <c r="Y19" s="819"/>
      <c r="Z19" s="819"/>
      <c r="AA19" s="819"/>
      <c r="AB19" s="819"/>
      <c r="AC19" s="819"/>
      <c r="AD19" s="819"/>
      <c r="AE19" s="819"/>
      <c r="AF19" s="819"/>
      <c r="AG19" s="819"/>
      <c r="AH19" s="819"/>
      <c r="AI19" s="819"/>
      <c r="AJ19" s="819"/>
      <c r="AK19" s="819"/>
      <c r="AL19" s="819"/>
      <c r="AM19" s="819"/>
      <c r="AN19" s="819"/>
      <c r="AO19" s="819"/>
      <c r="AP19" s="819"/>
      <c r="AQ19" s="819"/>
      <c r="AR19" s="819"/>
      <c r="AS19" s="819"/>
      <c r="AT19" s="819"/>
      <c r="AU19" s="819"/>
      <c r="AV19" s="819"/>
      <c r="AW19" s="819"/>
      <c r="AX19" s="819"/>
      <c r="AY19" s="819"/>
      <c r="AZ19" s="819"/>
      <c r="BA19" s="819"/>
      <c r="BB19" s="819"/>
      <c r="BC19" s="819"/>
      <c r="BD19" s="819"/>
    </row>
    <row r="20" spans="1:56" s="880" customFormat="1" ht="16.5" customHeight="1" x14ac:dyDescent="0.2">
      <c r="A20" s="875">
        <v>3</v>
      </c>
      <c r="B20" s="876"/>
      <c r="C20" s="877"/>
      <c r="D20" s="878"/>
      <c r="E20" s="878"/>
      <c r="F20" s="878"/>
      <c r="G20" s="1020"/>
      <c r="H20" s="1025">
        <f t="shared" si="0"/>
        <v>0</v>
      </c>
      <c r="I20" s="996" t="str">
        <f t="shared" si="3"/>
        <v xml:space="preserve"> </v>
      </c>
      <c r="J20" s="1017">
        <f t="shared" si="4"/>
        <v>0</v>
      </c>
      <c r="K20" s="1002"/>
      <c r="L20" s="1003"/>
      <c r="M20" s="1003"/>
      <c r="N20" s="1004"/>
      <c r="O20" s="1005">
        <f t="shared" si="5"/>
        <v>0</v>
      </c>
      <c r="P20" s="871"/>
      <c r="Q20" s="757">
        <f t="shared" si="1"/>
        <v>0</v>
      </c>
      <c r="R20" s="757">
        <f t="shared" si="6"/>
        <v>0</v>
      </c>
      <c r="S20" s="879"/>
      <c r="T20" s="873">
        <f t="shared" si="2"/>
        <v>0</v>
      </c>
      <c r="U20" s="819"/>
      <c r="V20" s="819"/>
      <c r="W20" s="819"/>
      <c r="X20" s="819"/>
      <c r="Y20" s="819"/>
      <c r="Z20" s="819"/>
      <c r="AA20" s="819"/>
      <c r="AB20" s="819"/>
      <c r="AC20" s="819"/>
      <c r="AD20" s="819"/>
      <c r="AE20" s="819"/>
      <c r="AF20" s="819"/>
      <c r="AG20" s="819"/>
      <c r="AH20" s="819"/>
      <c r="AI20" s="819"/>
      <c r="AJ20" s="819"/>
      <c r="AK20" s="819"/>
      <c r="AL20" s="819"/>
      <c r="AM20" s="819"/>
      <c r="AN20" s="819"/>
      <c r="AO20" s="819"/>
      <c r="AP20" s="819"/>
      <c r="AQ20" s="819"/>
      <c r="AR20" s="819"/>
      <c r="AS20" s="819"/>
      <c r="AT20" s="819"/>
      <c r="AU20" s="819"/>
      <c r="AV20" s="819"/>
      <c r="AW20" s="819"/>
      <c r="AX20" s="819"/>
      <c r="AY20" s="819"/>
      <c r="AZ20" s="819"/>
      <c r="BA20" s="819"/>
      <c r="BB20" s="819"/>
      <c r="BC20" s="819"/>
      <c r="BD20" s="819"/>
    </row>
    <row r="21" spans="1:56" s="880" customFormat="1" ht="16.5" customHeight="1" x14ac:dyDescent="0.2">
      <c r="A21" s="875">
        <v>4</v>
      </c>
      <c r="B21" s="876"/>
      <c r="C21" s="877"/>
      <c r="D21" s="878"/>
      <c r="E21" s="878"/>
      <c r="F21" s="878"/>
      <c r="G21" s="1020"/>
      <c r="H21" s="1025">
        <f t="shared" si="0"/>
        <v>0</v>
      </c>
      <c r="I21" s="996" t="str">
        <f t="shared" si="3"/>
        <v xml:space="preserve"> </v>
      </c>
      <c r="J21" s="1017">
        <f t="shared" si="4"/>
        <v>0</v>
      </c>
      <c r="K21" s="1002"/>
      <c r="L21" s="1003"/>
      <c r="M21" s="1003"/>
      <c r="N21" s="1004"/>
      <c r="O21" s="1005">
        <f t="shared" si="5"/>
        <v>0</v>
      </c>
      <c r="P21" s="871"/>
      <c r="Q21" s="757">
        <f t="shared" si="1"/>
        <v>0</v>
      </c>
      <c r="R21" s="757">
        <f t="shared" si="6"/>
        <v>0</v>
      </c>
      <c r="S21" s="879"/>
      <c r="T21" s="873">
        <f t="shared" si="2"/>
        <v>0</v>
      </c>
      <c r="U21" s="819"/>
      <c r="V21" s="819"/>
      <c r="W21" s="819"/>
      <c r="X21" s="819"/>
      <c r="Y21" s="819"/>
      <c r="Z21" s="819"/>
      <c r="AA21" s="819"/>
      <c r="AB21" s="819"/>
      <c r="AC21" s="819"/>
      <c r="AD21" s="819"/>
      <c r="AE21" s="819"/>
      <c r="AF21" s="819"/>
      <c r="AG21" s="819"/>
      <c r="AH21" s="819"/>
      <c r="AI21" s="819"/>
      <c r="AJ21" s="819"/>
      <c r="AK21" s="819"/>
      <c r="AL21" s="819"/>
      <c r="AM21" s="819"/>
      <c r="AN21" s="819"/>
      <c r="AO21" s="819"/>
      <c r="AP21" s="819"/>
      <c r="AQ21" s="819"/>
      <c r="AR21" s="819"/>
      <c r="AS21" s="819"/>
      <c r="AT21" s="819"/>
      <c r="AU21" s="819"/>
      <c r="AV21" s="819"/>
      <c r="AW21" s="819"/>
      <c r="AX21" s="819"/>
      <c r="AY21" s="819"/>
      <c r="AZ21" s="819"/>
      <c r="BA21" s="819"/>
      <c r="BB21" s="819"/>
      <c r="BC21" s="819"/>
      <c r="BD21" s="819"/>
    </row>
    <row r="22" spans="1:56" s="880" customFormat="1" ht="16.5" customHeight="1" x14ac:dyDescent="0.2">
      <c r="A22" s="875">
        <v>5</v>
      </c>
      <c r="B22" s="876"/>
      <c r="C22" s="877"/>
      <c r="D22" s="878"/>
      <c r="E22" s="878"/>
      <c r="F22" s="878"/>
      <c r="G22" s="1020"/>
      <c r="H22" s="1025">
        <f t="shared" si="0"/>
        <v>0</v>
      </c>
      <c r="I22" s="996" t="str">
        <f t="shared" si="3"/>
        <v xml:space="preserve"> </v>
      </c>
      <c r="J22" s="1017">
        <f t="shared" si="4"/>
        <v>0</v>
      </c>
      <c r="K22" s="1002"/>
      <c r="L22" s="1003"/>
      <c r="M22" s="1003"/>
      <c r="N22" s="1004"/>
      <c r="O22" s="1005">
        <f t="shared" si="5"/>
        <v>0</v>
      </c>
      <c r="P22" s="871"/>
      <c r="Q22" s="757">
        <f t="shared" si="1"/>
        <v>0</v>
      </c>
      <c r="R22" s="757">
        <f t="shared" si="6"/>
        <v>0</v>
      </c>
      <c r="S22" s="879"/>
      <c r="T22" s="873">
        <f t="shared" si="2"/>
        <v>0</v>
      </c>
      <c r="U22" s="819"/>
      <c r="V22" s="819"/>
      <c r="W22" s="819"/>
      <c r="X22" s="819"/>
      <c r="Y22" s="819"/>
      <c r="Z22" s="819"/>
      <c r="AA22" s="819"/>
      <c r="AB22" s="819"/>
      <c r="AC22" s="819"/>
      <c r="AD22" s="819"/>
      <c r="AE22" s="819"/>
      <c r="AF22" s="819"/>
      <c r="AG22" s="819"/>
      <c r="AH22" s="819"/>
      <c r="AI22" s="819"/>
      <c r="AJ22" s="819"/>
      <c r="AK22" s="819"/>
      <c r="AL22" s="819"/>
      <c r="AM22" s="819"/>
      <c r="AN22" s="819"/>
      <c r="AO22" s="819"/>
      <c r="AP22" s="819"/>
      <c r="AQ22" s="819"/>
      <c r="AR22" s="819"/>
      <c r="AS22" s="819"/>
      <c r="AT22" s="819"/>
      <c r="AU22" s="819"/>
      <c r="AV22" s="819"/>
      <c r="AW22" s="819"/>
      <c r="AX22" s="819"/>
      <c r="AY22" s="819"/>
      <c r="AZ22" s="819"/>
      <c r="BA22" s="819"/>
      <c r="BB22" s="819"/>
      <c r="BC22" s="819"/>
      <c r="BD22" s="819"/>
    </row>
    <row r="23" spans="1:56" s="880" customFormat="1" ht="16.5" customHeight="1" x14ac:dyDescent="0.2">
      <c r="A23" s="875">
        <v>6</v>
      </c>
      <c r="B23" s="876"/>
      <c r="C23" s="877"/>
      <c r="D23" s="878"/>
      <c r="E23" s="878"/>
      <c r="F23" s="878"/>
      <c r="G23" s="1020"/>
      <c r="H23" s="1025">
        <f t="shared" si="0"/>
        <v>0</v>
      </c>
      <c r="I23" s="996" t="str">
        <f t="shared" si="3"/>
        <v xml:space="preserve"> </v>
      </c>
      <c r="J23" s="1017">
        <f t="shared" si="4"/>
        <v>0</v>
      </c>
      <c r="K23" s="1002"/>
      <c r="L23" s="1003"/>
      <c r="M23" s="1003"/>
      <c r="N23" s="1004"/>
      <c r="O23" s="1005">
        <f t="shared" si="5"/>
        <v>0</v>
      </c>
      <c r="P23" s="871"/>
      <c r="Q23" s="757">
        <f t="shared" si="1"/>
        <v>0</v>
      </c>
      <c r="R23" s="757">
        <f t="shared" si="6"/>
        <v>0</v>
      </c>
      <c r="S23" s="879"/>
      <c r="T23" s="873">
        <f t="shared" si="2"/>
        <v>0</v>
      </c>
      <c r="U23" s="819"/>
      <c r="V23" s="819"/>
      <c r="W23" s="819"/>
      <c r="X23" s="819"/>
      <c r="Y23" s="819"/>
      <c r="Z23" s="819"/>
      <c r="AA23" s="819"/>
      <c r="AB23" s="819"/>
      <c r="AC23" s="819"/>
      <c r="AD23" s="819"/>
      <c r="AE23" s="819"/>
      <c r="AF23" s="819"/>
      <c r="AG23" s="819"/>
      <c r="AH23" s="819"/>
      <c r="AI23" s="819"/>
      <c r="AJ23" s="819"/>
      <c r="AK23" s="819"/>
      <c r="AL23" s="819"/>
      <c r="AM23" s="819"/>
      <c r="AN23" s="819"/>
      <c r="AO23" s="819"/>
      <c r="AP23" s="819"/>
      <c r="AQ23" s="819"/>
      <c r="AR23" s="819"/>
      <c r="AS23" s="819"/>
      <c r="AT23" s="819"/>
      <c r="AU23" s="819"/>
      <c r="AV23" s="819"/>
      <c r="AW23" s="819"/>
      <c r="AX23" s="819"/>
      <c r="AY23" s="819"/>
      <c r="AZ23" s="819"/>
      <c r="BA23" s="819"/>
      <c r="BB23" s="819"/>
      <c r="BC23" s="819"/>
      <c r="BD23" s="819"/>
    </row>
    <row r="24" spans="1:56" s="880" customFormat="1" ht="16.5" customHeight="1" x14ac:dyDescent="0.2">
      <c r="A24" s="875">
        <v>7</v>
      </c>
      <c r="B24" s="876"/>
      <c r="C24" s="877"/>
      <c r="D24" s="878"/>
      <c r="E24" s="878"/>
      <c r="F24" s="878"/>
      <c r="G24" s="1020"/>
      <c r="H24" s="1025">
        <f>IF(ISERROR(D24/E24*F24*G24),0,(D24/E24*F24*G24))</f>
        <v>0</v>
      </c>
      <c r="I24" s="996" t="str">
        <f t="shared" si="3"/>
        <v xml:space="preserve"> </v>
      </c>
      <c r="J24" s="1017">
        <f>IF(T$6*1&gt;0,H24*IFERROR(1+$T$4,1),H24)</f>
        <v>0</v>
      </c>
      <c r="K24" s="1002"/>
      <c r="L24" s="1003"/>
      <c r="M24" s="1003"/>
      <c r="N24" s="1004"/>
      <c r="O24" s="1005">
        <f t="shared" si="5"/>
        <v>0</v>
      </c>
      <c r="P24" s="871"/>
      <c r="Q24" s="757">
        <f t="shared" si="1"/>
        <v>0</v>
      </c>
      <c r="R24" s="757">
        <f t="shared" si="6"/>
        <v>0</v>
      </c>
      <c r="S24" s="879"/>
      <c r="T24" s="873">
        <f t="shared" si="2"/>
        <v>0</v>
      </c>
      <c r="U24" s="819"/>
      <c r="V24" s="819"/>
      <c r="W24" s="819"/>
      <c r="X24" s="819"/>
      <c r="Y24" s="819"/>
      <c r="Z24" s="819"/>
      <c r="AA24" s="819"/>
      <c r="AB24" s="819"/>
      <c r="AC24" s="819"/>
      <c r="AD24" s="819"/>
      <c r="AE24" s="819"/>
      <c r="AF24" s="819"/>
      <c r="AG24" s="819"/>
      <c r="AH24" s="819"/>
      <c r="AI24" s="819"/>
      <c r="AJ24" s="819"/>
      <c r="AK24" s="819"/>
      <c r="AL24" s="819"/>
      <c r="AM24" s="819"/>
      <c r="AN24" s="819"/>
      <c r="AO24" s="819"/>
      <c r="AP24" s="819"/>
      <c r="AQ24" s="819"/>
      <c r="AR24" s="819"/>
      <c r="AS24" s="819"/>
      <c r="AT24" s="819"/>
      <c r="AU24" s="819"/>
      <c r="AV24" s="819"/>
      <c r="AW24" s="819"/>
      <c r="AX24" s="819"/>
      <c r="AY24" s="819"/>
      <c r="AZ24" s="819"/>
      <c r="BA24" s="819"/>
      <c r="BB24" s="819"/>
      <c r="BC24" s="819"/>
      <c r="BD24" s="819"/>
    </row>
    <row r="25" spans="1:56" s="880" customFormat="1" ht="16.5" customHeight="1" x14ac:dyDescent="0.2">
      <c r="A25" s="875">
        <v>8</v>
      </c>
      <c r="B25" s="876"/>
      <c r="C25" s="877"/>
      <c r="D25" s="878"/>
      <c r="E25" s="878"/>
      <c r="F25" s="878"/>
      <c r="G25" s="1020"/>
      <c r="H25" s="1025">
        <f t="shared" si="0"/>
        <v>0</v>
      </c>
      <c r="I25" s="996" t="str">
        <f t="shared" si="3"/>
        <v xml:space="preserve"> </v>
      </c>
      <c r="J25" s="1017">
        <f t="shared" si="4"/>
        <v>0</v>
      </c>
      <c r="K25" s="1002"/>
      <c r="L25" s="1003"/>
      <c r="M25" s="1003"/>
      <c r="N25" s="1004"/>
      <c r="O25" s="1005">
        <f t="shared" si="5"/>
        <v>0</v>
      </c>
      <c r="P25" s="871"/>
      <c r="Q25" s="757">
        <f t="shared" si="1"/>
        <v>0</v>
      </c>
      <c r="R25" s="757">
        <f t="shared" si="6"/>
        <v>0</v>
      </c>
      <c r="S25" s="879"/>
      <c r="T25" s="873">
        <f t="shared" si="2"/>
        <v>0</v>
      </c>
      <c r="U25" s="819"/>
      <c r="V25" s="819"/>
      <c r="W25" s="819"/>
      <c r="X25" s="819"/>
      <c r="Y25" s="819"/>
      <c r="Z25" s="819"/>
      <c r="AA25" s="819"/>
      <c r="AB25" s="819"/>
      <c r="AC25" s="819"/>
      <c r="AD25" s="819"/>
      <c r="AE25" s="819"/>
      <c r="AF25" s="819"/>
      <c r="AG25" s="819"/>
      <c r="AH25" s="819"/>
      <c r="AI25" s="819"/>
      <c r="AJ25" s="819"/>
      <c r="AK25" s="819"/>
      <c r="AL25" s="819"/>
      <c r="AM25" s="819"/>
      <c r="AN25" s="819"/>
      <c r="AO25" s="819"/>
      <c r="AP25" s="819"/>
      <c r="AQ25" s="819"/>
      <c r="AR25" s="819"/>
      <c r="AS25" s="819"/>
      <c r="AT25" s="819"/>
      <c r="AU25" s="819"/>
      <c r="AV25" s="819"/>
      <c r="AW25" s="819"/>
      <c r="AX25" s="819"/>
      <c r="AY25" s="819"/>
      <c r="AZ25" s="819"/>
      <c r="BA25" s="819"/>
      <c r="BB25" s="819"/>
      <c r="BC25" s="819"/>
      <c r="BD25" s="819"/>
    </row>
    <row r="26" spans="1:56" s="880" customFormat="1" ht="16.5" customHeight="1" x14ac:dyDescent="0.2">
      <c r="A26" s="875">
        <v>9</v>
      </c>
      <c r="B26" s="876"/>
      <c r="C26" s="877"/>
      <c r="D26" s="878"/>
      <c r="E26" s="878"/>
      <c r="F26" s="878"/>
      <c r="G26" s="1020"/>
      <c r="H26" s="1025">
        <f t="shared" si="0"/>
        <v>0</v>
      </c>
      <c r="I26" s="996" t="str">
        <f t="shared" si="3"/>
        <v xml:space="preserve"> </v>
      </c>
      <c r="J26" s="1017">
        <f t="shared" si="4"/>
        <v>0</v>
      </c>
      <c r="K26" s="1002"/>
      <c r="L26" s="1003"/>
      <c r="M26" s="1003"/>
      <c r="N26" s="1004"/>
      <c r="O26" s="1005">
        <f t="shared" si="5"/>
        <v>0</v>
      </c>
      <c r="P26" s="871"/>
      <c r="Q26" s="757">
        <f t="shared" si="1"/>
        <v>0</v>
      </c>
      <c r="R26" s="757">
        <f t="shared" si="6"/>
        <v>0</v>
      </c>
      <c r="S26" s="879"/>
      <c r="T26" s="873">
        <f t="shared" si="2"/>
        <v>0</v>
      </c>
      <c r="U26" s="819"/>
      <c r="V26" s="819"/>
      <c r="W26" s="819"/>
      <c r="X26" s="819"/>
      <c r="Y26" s="819"/>
      <c r="Z26" s="819"/>
      <c r="AA26" s="819"/>
      <c r="AB26" s="819"/>
      <c r="AC26" s="819"/>
      <c r="AD26" s="819"/>
      <c r="AE26" s="819"/>
      <c r="AF26" s="819"/>
      <c r="AG26" s="819"/>
      <c r="AH26" s="819"/>
      <c r="AI26" s="819"/>
      <c r="AJ26" s="819"/>
      <c r="AK26" s="819"/>
      <c r="AL26" s="819"/>
      <c r="AM26" s="819"/>
      <c r="AN26" s="819"/>
      <c r="AO26" s="819"/>
      <c r="AP26" s="819"/>
      <c r="AQ26" s="819"/>
      <c r="AR26" s="819"/>
      <c r="AS26" s="819"/>
      <c r="AT26" s="819"/>
      <c r="AU26" s="819"/>
      <c r="AV26" s="819"/>
      <c r="AW26" s="819"/>
      <c r="AX26" s="819"/>
      <c r="AY26" s="819"/>
      <c r="AZ26" s="819"/>
      <c r="BA26" s="819"/>
      <c r="BB26" s="819"/>
      <c r="BC26" s="819"/>
      <c r="BD26" s="819"/>
    </row>
    <row r="27" spans="1:56" s="880" customFormat="1" ht="16.5" customHeight="1" x14ac:dyDescent="0.2">
      <c r="A27" s="875">
        <v>10</v>
      </c>
      <c r="B27" s="876"/>
      <c r="C27" s="877"/>
      <c r="D27" s="878"/>
      <c r="E27" s="878"/>
      <c r="F27" s="878"/>
      <c r="G27" s="1020"/>
      <c r="H27" s="1025">
        <f t="shared" si="0"/>
        <v>0</v>
      </c>
      <c r="I27" s="996" t="str">
        <f t="shared" si="3"/>
        <v xml:space="preserve"> </v>
      </c>
      <c r="J27" s="1017">
        <f t="shared" si="4"/>
        <v>0</v>
      </c>
      <c r="K27" s="1002"/>
      <c r="L27" s="1003"/>
      <c r="M27" s="1003"/>
      <c r="N27" s="1004"/>
      <c r="O27" s="1005">
        <f t="shared" si="5"/>
        <v>0</v>
      </c>
      <c r="P27" s="871"/>
      <c r="Q27" s="757">
        <f t="shared" si="1"/>
        <v>0</v>
      </c>
      <c r="R27" s="757">
        <f t="shared" si="6"/>
        <v>0</v>
      </c>
      <c r="S27" s="879"/>
      <c r="T27" s="873">
        <f t="shared" si="2"/>
        <v>0</v>
      </c>
      <c r="U27" s="819"/>
      <c r="V27" s="819"/>
      <c r="W27" s="819"/>
      <c r="X27" s="819"/>
      <c r="Y27" s="819"/>
      <c r="Z27" s="819"/>
      <c r="AA27" s="819"/>
      <c r="AB27" s="819"/>
      <c r="AC27" s="819"/>
      <c r="AD27" s="819"/>
      <c r="AE27" s="819"/>
      <c r="AF27" s="819"/>
      <c r="AG27" s="819"/>
      <c r="AH27" s="819"/>
      <c r="AI27" s="819"/>
      <c r="AJ27" s="819"/>
      <c r="AK27" s="819"/>
      <c r="AL27" s="819"/>
      <c r="AM27" s="819"/>
      <c r="AN27" s="819"/>
      <c r="AO27" s="819"/>
      <c r="AP27" s="819"/>
      <c r="AQ27" s="819"/>
      <c r="AR27" s="819"/>
      <c r="AS27" s="819"/>
      <c r="AT27" s="819"/>
      <c r="AU27" s="819"/>
      <c r="AV27" s="819"/>
      <c r="AW27" s="819"/>
      <c r="AX27" s="819"/>
      <c r="AY27" s="819"/>
      <c r="AZ27" s="819"/>
      <c r="BA27" s="819"/>
      <c r="BB27" s="819"/>
      <c r="BC27" s="819"/>
      <c r="BD27" s="819"/>
    </row>
    <row r="28" spans="1:56" s="880" customFormat="1" ht="16.5" customHeight="1" x14ac:dyDescent="0.2">
      <c r="A28" s="875">
        <v>11</v>
      </c>
      <c r="B28" s="876"/>
      <c r="C28" s="877"/>
      <c r="D28" s="878"/>
      <c r="E28" s="878"/>
      <c r="F28" s="878"/>
      <c r="G28" s="1020"/>
      <c r="H28" s="1025">
        <f t="shared" si="0"/>
        <v>0</v>
      </c>
      <c r="I28" s="996" t="str">
        <f t="shared" si="3"/>
        <v xml:space="preserve"> </v>
      </c>
      <c r="J28" s="1017">
        <f t="shared" si="4"/>
        <v>0</v>
      </c>
      <c r="K28" s="1002"/>
      <c r="L28" s="1003"/>
      <c r="M28" s="1003"/>
      <c r="N28" s="1004"/>
      <c r="O28" s="1005">
        <f t="shared" si="5"/>
        <v>0</v>
      </c>
      <c r="P28" s="871"/>
      <c r="Q28" s="757">
        <f t="shared" si="1"/>
        <v>0</v>
      </c>
      <c r="R28" s="757">
        <f t="shared" si="6"/>
        <v>0</v>
      </c>
      <c r="S28" s="879"/>
      <c r="T28" s="873">
        <f t="shared" si="2"/>
        <v>0</v>
      </c>
      <c r="U28" s="819"/>
      <c r="V28" s="819"/>
      <c r="W28" s="819"/>
      <c r="X28" s="819"/>
      <c r="Y28" s="819"/>
      <c r="Z28" s="819"/>
      <c r="AA28" s="819"/>
      <c r="AB28" s="819"/>
      <c r="AC28" s="819"/>
      <c r="AD28" s="819"/>
      <c r="AE28" s="819"/>
      <c r="AF28" s="819"/>
      <c r="AG28" s="819"/>
      <c r="AH28" s="819"/>
      <c r="AI28" s="819"/>
      <c r="AJ28" s="819"/>
      <c r="AK28" s="819"/>
      <c r="AL28" s="819"/>
      <c r="AM28" s="819"/>
      <c r="AN28" s="819"/>
      <c r="AO28" s="819"/>
      <c r="AP28" s="819"/>
      <c r="AQ28" s="819"/>
      <c r="AR28" s="819"/>
      <c r="AS28" s="819"/>
      <c r="AT28" s="819"/>
      <c r="AU28" s="819"/>
      <c r="AV28" s="819"/>
      <c r="AW28" s="819"/>
      <c r="AX28" s="819"/>
      <c r="AY28" s="819"/>
      <c r="AZ28" s="819"/>
      <c r="BA28" s="819"/>
      <c r="BB28" s="819"/>
      <c r="BC28" s="819"/>
      <c r="BD28" s="819"/>
    </row>
    <row r="29" spans="1:56" s="880" customFormat="1" ht="16.5" customHeight="1" x14ac:dyDescent="0.2">
      <c r="A29" s="875">
        <v>12</v>
      </c>
      <c r="B29" s="876"/>
      <c r="C29" s="877"/>
      <c r="D29" s="878"/>
      <c r="E29" s="878"/>
      <c r="F29" s="878"/>
      <c r="G29" s="1020"/>
      <c r="H29" s="1025">
        <f t="shared" si="0"/>
        <v>0</v>
      </c>
      <c r="I29" s="996" t="str">
        <f t="shared" si="3"/>
        <v xml:space="preserve"> </v>
      </c>
      <c r="J29" s="1017">
        <f t="shared" si="4"/>
        <v>0</v>
      </c>
      <c r="K29" s="1002"/>
      <c r="L29" s="1003"/>
      <c r="M29" s="1003"/>
      <c r="N29" s="1004"/>
      <c r="O29" s="1005">
        <f t="shared" si="5"/>
        <v>0</v>
      </c>
      <c r="P29" s="871"/>
      <c r="Q29" s="757">
        <f t="shared" si="1"/>
        <v>0</v>
      </c>
      <c r="R29" s="757">
        <f t="shared" si="6"/>
        <v>0</v>
      </c>
      <c r="S29" s="879"/>
      <c r="T29" s="873">
        <f t="shared" si="2"/>
        <v>0</v>
      </c>
      <c r="U29" s="819"/>
      <c r="V29" s="819"/>
      <c r="W29" s="819"/>
      <c r="X29" s="819"/>
      <c r="Y29" s="819"/>
      <c r="Z29" s="819"/>
      <c r="AA29" s="819"/>
      <c r="AB29" s="819"/>
      <c r="AC29" s="819"/>
      <c r="AD29" s="819"/>
      <c r="AE29" s="819"/>
      <c r="AF29" s="819"/>
      <c r="AG29" s="819"/>
      <c r="AH29" s="819"/>
      <c r="AI29" s="819"/>
      <c r="AJ29" s="819"/>
      <c r="AK29" s="819"/>
      <c r="AL29" s="819"/>
      <c r="AM29" s="819"/>
      <c r="AN29" s="819"/>
      <c r="AO29" s="819"/>
      <c r="AP29" s="819"/>
      <c r="AQ29" s="819"/>
      <c r="AR29" s="819"/>
      <c r="AS29" s="819"/>
      <c r="AT29" s="819"/>
      <c r="AU29" s="819"/>
      <c r="AV29" s="819"/>
      <c r="AW29" s="819"/>
      <c r="AX29" s="819"/>
      <c r="AY29" s="819"/>
      <c r="AZ29" s="819"/>
      <c r="BA29" s="819"/>
      <c r="BB29" s="819"/>
      <c r="BC29" s="819"/>
      <c r="BD29" s="819"/>
    </row>
    <row r="30" spans="1:56" s="880" customFormat="1" ht="16.5" customHeight="1" x14ac:dyDescent="0.2">
      <c r="A30" s="875">
        <v>13</v>
      </c>
      <c r="B30" s="876"/>
      <c r="C30" s="881"/>
      <c r="D30" s="882"/>
      <c r="E30" s="882"/>
      <c r="F30" s="882"/>
      <c r="G30" s="1020"/>
      <c r="H30" s="1025">
        <f t="shared" si="0"/>
        <v>0</v>
      </c>
      <c r="I30" s="996" t="str">
        <f t="shared" si="3"/>
        <v xml:space="preserve"> </v>
      </c>
      <c r="J30" s="1017">
        <f t="shared" si="4"/>
        <v>0</v>
      </c>
      <c r="K30" s="1002"/>
      <c r="L30" s="1003"/>
      <c r="M30" s="1003"/>
      <c r="N30" s="1004"/>
      <c r="O30" s="1005">
        <f t="shared" si="5"/>
        <v>0</v>
      </c>
      <c r="P30" s="871"/>
      <c r="Q30" s="757">
        <f t="shared" si="1"/>
        <v>0</v>
      </c>
      <c r="R30" s="757">
        <f t="shared" si="6"/>
        <v>0</v>
      </c>
      <c r="S30" s="879"/>
      <c r="T30" s="873">
        <f t="shared" si="2"/>
        <v>0</v>
      </c>
      <c r="U30" s="819"/>
      <c r="V30" s="819"/>
      <c r="W30" s="819"/>
      <c r="X30" s="819"/>
      <c r="Y30" s="819"/>
      <c r="Z30" s="819"/>
      <c r="AA30" s="819"/>
      <c r="AB30" s="819"/>
      <c r="AC30" s="819"/>
      <c r="AD30" s="819"/>
      <c r="AE30" s="819"/>
      <c r="AF30" s="819"/>
      <c r="AG30" s="819"/>
      <c r="AH30" s="819"/>
      <c r="AI30" s="819"/>
      <c r="AJ30" s="819"/>
      <c r="AK30" s="819"/>
      <c r="AL30" s="819"/>
      <c r="AM30" s="819"/>
      <c r="AN30" s="819"/>
      <c r="AO30" s="819"/>
      <c r="AP30" s="819"/>
      <c r="AQ30" s="819"/>
      <c r="AR30" s="819"/>
      <c r="AS30" s="819"/>
      <c r="AT30" s="819"/>
      <c r="AU30" s="819"/>
      <c r="AV30" s="819"/>
      <c r="AW30" s="819"/>
      <c r="AX30" s="819"/>
      <c r="AY30" s="819"/>
      <c r="AZ30" s="819"/>
      <c r="BA30" s="819"/>
      <c r="BB30" s="819"/>
      <c r="BC30" s="819"/>
      <c r="BD30" s="819"/>
    </row>
    <row r="31" spans="1:56" s="880" customFormat="1" ht="16.5" customHeight="1" x14ac:dyDescent="0.2">
      <c r="A31" s="875">
        <v>14</v>
      </c>
      <c r="B31" s="876"/>
      <c r="C31" s="877"/>
      <c r="D31" s="878"/>
      <c r="E31" s="878"/>
      <c r="F31" s="878"/>
      <c r="G31" s="1020"/>
      <c r="H31" s="1025">
        <f t="shared" si="0"/>
        <v>0</v>
      </c>
      <c r="I31" s="996" t="str">
        <f t="shared" si="3"/>
        <v xml:space="preserve"> </v>
      </c>
      <c r="J31" s="1017">
        <f t="shared" si="4"/>
        <v>0</v>
      </c>
      <c r="K31" s="1002"/>
      <c r="L31" s="1003"/>
      <c r="M31" s="1003"/>
      <c r="N31" s="1004"/>
      <c r="O31" s="1005">
        <f t="shared" si="5"/>
        <v>0</v>
      </c>
      <c r="P31" s="871"/>
      <c r="Q31" s="757">
        <f t="shared" si="1"/>
        <v>0</v>
      </c>
      <c r="R31" s="757">
        <f t="shared" si="6"/>
        <v>0</v>
      </c>
      <c r="S31" s="879"/>
      <c r="T31" s="873">
        <f t="shared" si="2"/>
        <v>0</v>
      </c>
      <c r="U31" s="819"/>
      <c r="V31" s="819"/>
      <c r="W31" s="819"/>
      <c r="X31" s="819"/>
      <c r="Y31" s="819"/>
      <c r="Z31" s="819"/>
      <c r="AA31" s="819"/>
      <c r="AB31" s="819"/>
      <c r="AC31" s="819"/>
      <c r="AD31" s="819"/>
      <c r="AE31" s="819"/>
      <c r="AF31" s="819"/>
      <c r="AG31" s="819"/>
      <c r="AH31" s="819"/>
      <c r="AI31" s="819"/>
      <c r="AJ31" s="819"/>
      <c r="AK31" s="819"/>
      <c r="AL31" s="819"/>
      <c r="AM31" s="819"/>
      <c r="AN31" s="819"/>
      <c r="AO31" s="819"/>
      <c r="AP31" s="819"/>
      <c r="AQ31" s="819"/>
      <c r="AR31" s="819"/>
      <c r="AS31" s="819"/>
      <c r="AT31" s="819"/>
      <c r="AU31" s="819"/>
      <c r="AV31" s="819"/>
      <c r="AW31" s="819"/>
      <c r="AX31" s="819"/>
      <c r="AY31" s="819"/>
      <c r="AZ31" s="819"/>
      <c r="BA31" s="819"/>
      <c r="BB31" s="819"/>
      <c r="BC31" s="819"/>
      <c r="BD31" s="819"/>
    </row>
    <row r="32" spans="1:56" s="880" customFormat="1" ht="16.5" customHeight="1" x14ac:dyDescent="0.2">
      <c r="A32" s="875">
        <v>15</v>
      </c>
      <c r="B32" s="876"/>
      <c r="C32" s="877"/>
      <c r="D32" s="878"/>
      <c r="E32" s="878"/>
      <c r="F32" s="878"/>
      <c r="G32" s="1020"/>
      <c r="H32" s="1025">
        <f t="shared" si="0"/>
        <v>0</v>
      </c>
      <c r="I32" s="996" t="str">
        <f t="shared" si="3"/>
        <v xml:space="preserve"> </v>
      </c>
      <c r="J32" s="1017">
        <f t="shared" si="4"/>
        <v>0</v>
      </c>
      <c r="K32" s="1002"/>
      <c r="L32" s="1003"/>
      <c r="M32" s="1003"/>
      <c r="N32" s="1004"/>
      <c r="O32" s="1005">
        <f t="shared" si="5"/>
        <v>0</v>
      </c>
      <c r="P32" s="871"/>
      <c r="Q32" s="757">
        <f t="shared" si="1"/>
        <v>0</v>
      </c>
      <c r="R32" s="757">
        <f t="shared" si="6"/>
        <v>0</v>
      </c>
      <c r="S32" s="879"/>
      <c r="T32" s="873">
        <f t="shared" si="2"/>
        <v>0</v>
      </c>
      <c r="U32" s="819"/>
      <c r="V32" s="819"/>
      <c r="W32" s="819"/>
      <c r="X32" s="819"/>
      <c r="Y32" s="819"/>
      <c r="Z32" s="819"/>
      <c r="AA32" s="819"/>
      <c r="AB32" s="819"/>
      <c r="AC32" s="819"/>
      <c r="AD32" s="819"/>
      <c r="AE32" s="819"/>
      <c r="AF32" s="819"/>
      <c r="AG32" s="819"/>
      <c r="AH32" s="819"/>
      <c r="AI32" s="819"/>
      <c r="AJ32" s="819"/>
      <c r="AK32" s="819"/>
      <c r="AL32" s="819"/>
      <c r="AM32" s="819"/>
      <c r="AN32" s="819"/>
      <c r="AO32" s="819"/>
      <c r="AP32" s="819"/>
      <c r="AQ32" s="819"/>
      <c r="AR32" s="819"/>
      <c r="AS32" s="819"/>
      <c r="AT32" s="819"/>
      <c r="AU32" s="819"/>
      <c r="AV32" s="819"/>
      <c r="AW32" s="819"/>
      <c r="AX32" s="819"/>
      <c r="AY32" s="819"/>
      <c r="AZ32" s="819"/>
      <c r="BA32" s="819"/>
      <c r="BB32" s="819"/>
      <c r="BC32" s="819"/>
      <c r="BD32" s="819"/>
    </row>
    <row r="33" spans="1:56" s="880" customFormat="1" ht="16.5" customHeight="1" x14ac:dyDescent="0.2">
      <c r="A33" s="875">
        <v>16</v>
      </c>
      <c r="B33" s="876"/>
      <c r="C33" s="877"/>
      <c r="D33" s="878"/>
      <c r="E33" s="878"/>
      <c r="F33" s="878"/>
      <c r="G33" s="1020"/>
      <c r="H33" s="1025">
        <f t="shared" si="0"/>
        <v>0</v>
      </c>
      <c r="I33" s="996" t="str">
        <f t="shared" si="3"/>
        <v xml:space="preserve"> </v>
      </c>
      <c r="J33" s="1017">
        <f t="shared" si="4"/>
        <v>0</v>
      </c>
      <c r="K33" s="1002"/>
      <c r="L33" s="1003"/>
      <c r="M33" s="1003"/>
      <c r="N33" s="1004"/>
      <c r="O33" s="1005">
        <f t="shared" si="5"/>
        <v>0</v>
      </c>
      <c r="P33" s="871"/>
      <c r="Q33" s="757">
        <f t="shared" si="1"/>
        <v>0</v>
      </c>
      <c r="R33" s="757">
        <f t="shared" si="6"/>
        <v>0</v>
      </c>
      <c r="S33" s="879"/>
      <c r="T33" s="873">
        <f t="shared" si="2"/>
        <v>0</v>
      </c>
      <c r="U33" s="819"/>
      <c r="V33" s="819"/>
      <c r="W33" s="819"/>
      <c r="X33" s="819"/>
      <c r="Y33" s="819"/>
      <c r="Z33" s="819"/>
      <c r="AA33" s="819"/>
      <c r="AB33" s="819"/>
      <c r="AC33" s="819"/>
      <c r="AD33" s="819"/>
      <c r="AE33" s="819"/>
      <c r="AF33" s="819"/>
      <c r="AG33" s="819"/>
      <c r="AH33" s="819"/>
      <c r="AI33" s="819"/>
      <c r="AJ33" s="819"/>
      <c r="AK33" s="819"/>
      <c r="AL33" s="819"/>
      <c r="AM33" s="819"/>
      <c r="AN33" s="819"/>
      <c r="AO33" s="819"/>
      <c r="AP33" s="819"/>
      <c r="AQ33" s="819"/>
      <c r="AR33" s="819"/>
      <c r="AS33" s="819"/>
      <c r="AT33" s="819"/>
      <c r="AU33" s="819"/>
      <c r="AV33" s="819"/>
      <c r="AW33" s="819"/>
      <c r="AX33" s="819"/>
      <c r="AY33" s="819"/>
      <c r="AZ33" s="819"/>
      <c r="BA33" s="819"/>
      <c r="BB33" s="819"/>
      <c r="BC33" s="819"/>
      <c r="BD33" s="819"/>
    </row>
    <row r="34" spans="1:56" s="880" customFormat="1" ht="16.5" customHeight="1" x14ac:dyDescent="0.2">
      <c r="A34" s="875">
        <v>17</v>
      </c>
      <c r="B34" s="876"/>
      <c r="C34" s="877"/>
      <c r="D34" s="878"/>
      <c r="E34" s="878"/>
      <c r="F34" s="878"/>
      <c r="G34" s="1020"/>
      <c r="H34" s="1025">
        <f t="shared" si="0"/>
        <v>0</v>
      </c>
      <c r="I34" s="996" t="str">
        <f t="shared" si="3"/>
        <v xml:space="preserve"> </v>
      </c>
      <c r="J34" s="1017">
        <f t="shared" si="4"/>
        <v>0</v>
      </c>
      <c r="K34" s="1002"/>
      <c r="L34" s="1003"/>
      <c r="M34" s="1003"/>
      <c r="N34" s="1004"/>
      <c r="O34" s="1005">
        <f t="shared" si="5"/>
        <v>0</v>
      </c>
      <c r="P34" s="871"/>
      <c r="Q34" s="757">
        <f t="shared" si="1"/>
        <v>0</v>
      </c>
      <c r="R34" s="757">
        <f t="shared" si="6"/>
        <v>0</v>
      </c>
      <c r="S34" s="879"/>
      <c r="T34" s="873">
        <f t="shared" si="2"/>
        <v>0</v>
      </c>
      <c r="U34" s="819"/>
      <c r="V34" s="819"/>
      <c r="W34" s="819"/>
      <c r="X34" s="819"/>
      <c r="Y34" s="819"/>
      <c r="Z34" s="819"/>
      <c r="AA34" s="819"/>
      <c r="AB34" s="819"/>
      <c r="AC34" s="819"/>
      <c r="AD34" s="819"/>
      <c r="AE34" s="819"/>
      <c r="AF34" s="819"/>
      <c r="AG34" s="819"/>
      <c r="AH34" s="819"/>
      <c r="AI34" s="819"/>
      <c r="AJ34" s="819"/>
      <c r="AK34" s="819"/>
      <c r="AL34" s="819"/>
      <c r="AM34" s="819"/>
      <c r="AN34" s="819"/>
      <c r="AO34" s="819"/>
      <c r="AP34" s="819"/>
      <c r="AQ34" s="819"/>
      <c r="AR34" s="819"/>
      <c r="AS34" s="819"/>
      <c r="AT34" s="819"/>
      <c r="AU34" s="819"/>
      <c r="AV34" s="819"/>
      <c r="AW34" s="819"/>
      <c r="AX34" s="819"/>
      <c r="AY34" s="819"/>
      <c r="AZ34" s="819"/>
      <c r="BA34" s="819"/>
      <c r="BB34" s="819"/>
      <c r="BC34" s="819"/>
      <c r="BD34" s="819"/>
    </row>
    <row r="35" spans="1:56" s="880" customFormat="1" ht="16.5" customHeight="1" x14ac:dyDescent="0.2">
      <c r="A35" s="875">
        <v>18</v>
      </c>
      <c r="B35" s="876"/>
      <c r="C35" s="877"/>
      <c r="D35" s="878"/>
      <c r="E35" s="878"/>
      <c r="F35" s="878"/>
      <c r="G35" s="1020"/>
      <c r="H35" s="1025">
        <f t="shared" si="0"/>
        <v>0</v>
      </c>
      <c r="I35" s="996" t="str">
        <f t="shared" si="3"/>
        <v xml:space="preserve"> </v>
      </c>
      <c r="J35" s="1017">
        <f t="shared" si="4"/>
        <v>0</v>
      </c>
      <c r="K35" s="1002"/>
      <c r="L35" s="1003"/>
      <c r="M35" s="1003"/>
      <c r="N35" s="1004"/>
      <c r="O35" s="1005">
        <f t="shared" si="5"/>
        <v>0</v>
      </c>
      <c r="P35" s="871"/>
      <c r="Q35" s="757">
        <f t="shared" si="1"/>
        <v>0</v>
      </c>
      <c r="R35" s="757">
        <f t="shared" si="6"/>
        <v>0</v>
      </c>
      <c r="S35" s="879"/>
      <c r="T35" s="873">
        <f t="shared" si="2"/>
        <v>0</v>
      </c>
      <c r="U35" s="819"/>
      <c r="V35" s="819"/>
      <c r="W35" s="819"/>
      <c r="X35" s="819"/>
      <c r="Y35" s="819"/>
      <c r="Z35" s="819"/>
      <c r="AA35" s="819"/>
      <c r="AB35" s="819"/>
      <c r="AC35" s="819"/>
      <c r="AD35" s="819"/>
      <c r="AE35" s="819"/>
      <c r="AF35" s="819"/>
      <c r="AG35" s="819"/>
      <c r="AH35" s="819"/>
      <c r="AI35" s="819"/>
      <c r="AJ35" s="819"/>
      <c r="AK35" s="819"/>
      <c r="AL35" s="819"/>
      <c r="AM35" s="819"/>
      <c r="AN35" s="819"/>
      <c r="AO35" s="819"/>
      <c r="AP35" s="819"/>
      <c r="AQ35" s="819"/>
      <c r="AR35" s="819"/>
      <c r="AS35" s="819"/>
      <c r="AT35" s="819"/>
      <c r="AU35" s="819"/>
      <c r="AV35" s="819"/>
      <c r="AW35" s="819"/>
      <c r="AX35" s="819"/>
      <c r="AY35" s="819"/>
      <c r="AZ35" s="819"/>
      <c r="BA35" s="819"/>
      <c r="BB35" s="819"/>
      <c r="BC35" s="819"/>
      <c r="BD35" s="819"/>
    </row>
    <row r="36" spans="1:56" s="880" customFormat="1" ht="16.5" customHeight="1" x14ac:dyDescent="0.2">
      <c r="A36" s="875">
        <v>19</v>
      </c>
      <c r="B36" s="876"/>
      <c r="C36" s="877"/>
      <c r="D36" s="878"/>
      <c r="E36" s="878"/>
      <c r="F36" s="878"/>
      <c r="G36" s="1020"/>
      <c r="H36" s="1025">
        <f t="shared" si="0"/>
        <v>0</v>
      </c>
      <c r="I36" s="996" t="str">
        <f t="shared" si="3"/>
        <v xml:space="preserve"> </v>
      </c>
      <c r="J36" s="1017">
        <f t="shared" si="4"/>
        <v>0</v>
      </c>
      <c r="K36" s="1002"/>
      <c r="L36" s="1003"/>
      <c r="M36" s="1003"/>
      <c r="N36" s="1004"/>
      <c r="O36" s="1005">
        <f t="shared" si="5"/>
        <v>0</v>
      </c>
      <c r="P36" s="871"/>
      <c r="Q36" s="757">
        <f t="shared" si="1"/>
        <v>0</v>
      </c>
      <c r="R36" s="757">
        <f t="shared" si="6"/>
        <v>0</v>
      </c>
      <c r="S36" s="879"/>
      <c r="T36" s="873">
        <f t="shared" si="2"/>
        <v>0</v>
      </c>
      <c r="U36" s="819"/>
      <c r="V36" s="819"/>
      <c r="W36" s="819"/>
      <c r="X36" s="819"/>
      <c r="Y36" s="819"/>
      <c r="Z36" s="819"/>
      <c r="AA36" s="819"/>
      <c r="AB36" s="819"/>
      <c r="AC36" s="819"/>
      <c r="AD36" s="819"/>
      <c r="AE36" s="819"/>
      <c r="AF36" s="819"/>
      <c r="AG36" s="819"/>
      <c r="AH36" s="819"/>
      <c r="AI36" s="819"/>
      <c r="AJ36" s="819"/>
      <c r="AK36" s="819"/>
      <c r="AL36" s="819"/>
      <c r="AM36" s="819"/>
      <c r="AN36" s="819"/>
      <c r="AO36" s="819"/>
      <c r="AP36" s="819"/>
      <c r="AQ36" s="819"/>
      <c r="AR36" s="819"/>
      <c r="AS36" s="819"/>
      <c r="AT36" s="819"/>
      <c r="AU36" s="819"/>
      <c r="AV36" s="819"/>
      <c r="AW36" s="819"/>
      <c r="AX36" s="819"/>
      <c r="AY36" s="819"/>
      <c r="AZ36" s="819"/>
      <c r="BA36" s="819"/>
      <c r="BB36" s="819"/>
      <c r="BC36" s="819"/>
      <c r="BD36" s="819"/>
    </row>
    <row r="37" spans="1:56" s="880" customFormat="1" ht="16.5" customHeight="1" x14ac:dyDescent="0.2">
      <c r="A37" s="875">
        <v>20</v>
      </c>
      <c r="B37" s="876"/>
      <c r="C37" s="877"/>
      <c r="D37" s="878"/>
      <c r="E37" s="878"/>
      <c r="F37" s="878"/>
      <c r="G37" s="1020"/>
      <c r="H37" s="1025">
        <f t="shared" si="0"/>
        <v>0</v>
      </c>
      <c r="I37" s="996" t="str">
        <f t="shared" si="3"/>
        <v xml:space="preserve"> </v>
      </c>
      <c r="J37" s="1017">
        <f t="shared" si="4"/>
        <v>0</v>
      </c>
      <c r="K37" s="1002"/>
      <c r="L37" s="1003"/>
      <c r="M37" s="1003"/>
      <c r="N37" s="1004"/>
      <c r="O37" s="1005">
        <f t="shared" si="5"/>
        <v>0</v>
      </c>
      <c r="P37" s="871"/>
      <c r="Q37" s="757">
        <f t="shared" si="1"/>
        <v>0</v>
      </c>
      <c r="R37" s="757">
        <f t="shared" si="6"/>
        <v>0</v>
      </c>
      <c r="S37" s="879"/>
      <c r="T37" s="873">
        <f t="shared" si="2"/>
        <v>0</v>
      </c>
      <c r="U37" s="819"/>
      <c r="V37" s="819"/>
      <c r="W37" s="819"/>
      <c r="X37" s="819"/>
      <c r="Y37" s="819"/>
      <c r="Z37" s="819"/>
      <c r="AA37" s="819"/>
      <c r="AB37" s="819"/>
      <c r="AC37" s="819"/>
      <c r="AD37" s="819"/>
      <c r="AE37" s="819"/>
      <c r="AF37" s="819"/>
      <c r="AG37" s="819"/>
      <c r="AH37" s="819"/>
      <c r="AI37" s="819"/>
      <c r="AJ37" s="819"/>
      <c r="AK37" s="819"/>
      <c r="AL37" s="819"/>
      <c r="AM37" s="819"/>
      <c r="AN37" s="819"/>
      <c r="AO37" s="819"/>
      <c r="AP37" s="819"/>
      <c r="AQ37" s="819"/>
      <c r="AR37" s="819"/>
      <c r="AS37" s="819"/>
      <c r="AT37" s="819"/>
      <c r="AU37" s="819"/>
      <c r="AV37" s="819"/>
      <c r="AW37" s="819"/>
      <c r="AX37" s="819"/>
      <c r="AY37" s="819"/>
      <c r="AZ37" s="819"/>
      <c r="BA37" s="819"/>
      <c r="BB37" s="819"/>
      <c r="BC37" s="819"/>
      <c r="BD37" s="819"/>
    </row>
    <row r="38" spans="1:56" s="880" customFormat="1" ht="16.5" customHeight="1" x14ac:dyDescent="0.2">
      <c r="A38" s="875">
        <v>21</v>
      </c>
      <c r="B38" s="876"/>
      <c r="C38" s="877"/>
      <c r="D38" s="878"/>
      <c r="E38" s="878"/>
      <c r="F38" s="878"/>
      <c r="G38" s="1020"/>
      <c r="H38" s="1025">
        <f t="shared" si="0"/>
        <v>0</v>
      </c>
      <c r="I38" s="996" t="str">
        <f t="shared" si="3"/>
        <v xml:space="preserve"> </v>
      </c>
      <c r="J38" s="1017">
        <f t="shared" si="4"/>
        <v>0</v>
      </c>
      <c r="K38" s="1002"/>
      <c r="L38" s="1003"/>
      <c r="M38" s="1003"/>
      <c r="N38" s="1004"/>
      <c r="O38" s="1005">
        <f t="shared" si="5"/>
        <v>0</v>
      </c>
      <c r="P38" s="871"/>
      <c r="Q38" s="757">
        <f t="shared" si="1"/>
        <v>0</v>
      </c>
      <c r="R38" s="757">
        <f t="shared" si="6"/>
        <v>0</v>
      </c>
      <c r="S38" s="879"/>
      <c r="T38" s="873">
        <f t="shared" si="2"/>
        <v>0</v>
      </c>
      <c r="U38" s="819"/>
      <c r="V38" s="819"/>
      <c r="W38" s="819"/>
      <c r="X38" s="819"/>
      <c r="Y38" s="819"/>
      <c r="Z38" s="819"/>
      <c r="AA38" s="819"/>
      <c r="AB38" s="819"/>
      <c r="AC38" s="819"/>
      <c r="AD38" s="819"/>
      <c r="AE38" s="819"/>
      <c r="AF38" s="819"/>
      <c r="AG38" s="819"/>
      <c r="AH38" s="819"/>
      <c r="AI38" s="819"/>
      <c r="AJ38" s="819"/>
      <c r="AK38" s="819"/>
      <c r="AL38" s="819"/>
      <c r="AM38" s="819"/>
      <c r="AN38" s="819"/>
      <c r="AO38" s="819"/>
      <c r="AP38" s="819"/>
      <c r="AQ38" s="819"/>
      <c r="AR38" s="819"/>
      <c r="AS38" s="819"/>
      <c r="AT38" s="819"/>
      <c r="AU38" s="819"/>
      <c r="AV38" s="819"/>
      <c r="AW38" s="819"/>
      <c r="AX38" s="819"/>
      <c r="AY38" s="819"/>
      <c r="AZ38" s="819"/>
      <c r="BA38" s="819"/>
      <c r="BB38" s="819"/>
      <c r="BC38" s="819"/>
      <c r="BD38" s="819"/>
    </row>
    <row r="39" spans="1:56" s="880" customFormat="1" ht="16.5" customHeight="1" x14ac:dyDescent="0.2">
      <c r="A39" s="875">
        <v>22</v>
      </c>
      <c r="B39" s="876"/>
      <c r="C39" s="877"/>
      <c r="D39" s="878"/>
      <c r="E39" s="878"/>
      <c r="F39" s="878"/>
      <c r="G39" s="1020"/>
      <c r="H39" s="1025">
        <f t="shared" si="0"/>
        <v>0</v>
      </c>
      <c r="I39" s="996" t="str">
        <f t="shared" si="3"/>
        <v xml:space="preserve"> </v>
      </c>
      <c r="J39" s="1017">
        <f t="shared" si="4"/>
        <v>0</v>
      </c>
      <c r="K39" s="1002"/>
      <c r="L39" s="1003"/>
      <c r="M39" s="1003"/>
      <c r="N39" s="1004"/>
      <c r="O39" s="1005">
        <f t="shared" si="5"/>
        <v>0</v>
      </c>
      <c r="P39" s="871"/>
      <c r="Q39" s="757">
        <f t="shared" si="1"/>
        <v>0</v>
      </c>
      <c r="R39" s="757">
        <f t="shared" si="6"/>
        <v>0</v>
      </c>
      <c r="S39" s="879"/>
      <c r="T39" s="873">
        <f t="shared" si="2"/>
        <v>0</v>
      </c>
      <c r="U39" s="819"/>
      <c r="V39" s="819"/>
      <c r="W39" s="819"/>
      <c r="X39" s="819"/>
      <c r="Y39" s="819"/>
      <c r="Z39" s="819"/>
      <c r="AA39" s="819"/>
      <c r="AB39" s="819"/>
      <c r="AC39" s="819"/>
      <c r="AD39" s="819"/>
      <c r="AE39" s="819"/>
      <c r="AF39" s="819"/>
      <c r="AG39" s="819"/>
      <c r="AH39" s="819"/>
      <c r="AI39" s="819"/>
      <c r="AJ39" s="819"/>
      <c r="AK39" s="819"/>
      <c r="AL39" s="819"/>
      <c r="AM39" s="819"/>
      <c r="AN39" s="819"/>
      <c r="AO39" s="819"/>
      <c r="AP39" s="819"/>
      <c r="AQ39" s="819"/>
      <c r="AR39" s="819"/>
      <c r="AS39" s="819"/>
      <c r="AT39" s="819"/>
      <c r="AU39" s="819"/>
      <c r="AV39" s="819"/>
      <c r="AW39" s="819"/>
      <c r="AX39" s="819"/>
      <c r="AY39" s="819"/>
      <c r="AZ39" s="819"/>
      <c r="BA39" s="819"/>
      <c r="BB39" s="819"/>
      <c r="BC39" s="819"/>
      <c r="BD39" s="819"/>
    </row>
    <row r="40" spans="1:56" s="880" customFormat="1" ht="16.5" customHeight="1" x14ac:dyDescent="0.2">
      <c r="A40" s="875">
        <v>23</v>
      </c>
      <c r="B40" s="876"/>
      <c r="C40" s="877"/>
      <c r="D40" s="878"/>
      <c r="E40" s="878"/>
      <c r="F40" s="878"/>
      <c r="G40" s="1020"/>
      <c r="H40" s="1025">
        <f t="shared" si="0"/>
        <v>0</v>
      </c>
      <c r="I40" s="996" t="str">
        <f t="shared" si="3"/>
        <v xml:space="preserve"> </v>
      </c>
      <c r="J40" s="1017">
        <f t="shared" si="4"/>
        <v>0</v>
      </c>
      <c r="K40" s="1002"/>
      <c r="L40" s="1003"/>
      <c r="M40" s="1003"/>
      <c r="N40" s="1004"/>
      <c r="O40" s="1005">
        <f t="shared" si="5"/>
        <v>0</v>
      </c>
      <c r="P40" s="871"/>
      <c r="Q40" s="757">
        <f t="shared" si="1"/>
        <v>0</v>
      </c>
      <c r="R40" s="757">
        <f t="shared" si="6"/>
        <v>0</v>
      </c>
      <c r="S40" s="879"/>
      <c r="T40" s="873">
        <f t="shared" si="2"/>
        <v>0</v>
      </c>
      <c r="U40" s="819"/>
      <c r="V40" s="819"/>
      <c r="W40" s="819"/>
      <c r="X40" s="819"/>
      <c r="Y40" s="819"/>
      <c r="Z40" s="819"/>
      <c r="AA40" s="819"/>
      <c r="AB40" s="819"/>
      <c r="AC40" s="819"/>
      <c r="AD40" s="819"/>
      <c r="AE40" s="819"/>
      <c r="AF40" s="819"/>
      <c r="AG40" s="819"/>
      <c r="AH40" s="819"/>
      <c r="AI40" s="819"/>
      <c r="AJ40" s="819"/>
      <c r="AK40" s="819"/>
      <c r="AL40" s="819"/>
      <c r="AM40" s="819"/>
      <c r="AN40" s="819"/>
      <c r="AO40" s="819"/>
      <c r="AP40" s="819"/>
      <c r="AQ40" s="819"/>
      <c r="AR40" s="819"/>
      <c r="AS40" s="819"/>
      <c r="AT40" s="819"/>
      <c r="AU40" s="819"/>
      <c r="AV40" s="819"/>
      <c r="AW40" s="819"/>
      <c r="AX40" s="819"/>
      <c r="AY40" s="819"/>
      <c r="AZ40" s="819"/>
      <c r="BA40" s="819"/>
      <c r="BB40" s="819"/>
      <c r="BC40" s="819"/>
      <c r="BD40" s="819"/>
    </row>
    <row r="41" spans="1:56" s="880" customFormat="1" ht="16.5" customHeight="1" x14ac:dyDescent="0.2">
      <c r="A41" s="875">
        <v>24</v>
      </c>
      <c r="B41" s="876"/>
      <c r="C41" s="877"/>
      <c r="D41" s="878"/>
      <c r="E41" s="878"/>
      <c r="F41" s="878"/>
      <c r="G41" s="1020"/>
      <c r="H41" s="1025">
        <f t="shared" si="0"/>
        <v>0</v>
      </c>
      <c r="I41" s="996" t="str">
        <f t="shared" si="3"/>
        <v xml:space="preserve"> </v>
      </c>
      <c r="J41" s="1017">
        <f t="shared" si="4"/>
        <v>0</v>
      </c>
      <c r="K41" s="1002"/>
      <c r="L41" s="1003"/>
      <c r="M41" s="1003"/>
      <c r="N41" s="1004"/>
      <c r="O41" s="1005">
        <f t="shared" si="5"/>
        <v>0</v>
      </c>
      <c r="P41" s="871"/>
      <c r="Q41" s="757">
        <f t="shared" si="1"/>
        <v>0</v>
      </c>
      <c r="R41" s="757">
        <f t="shared" si="6"/>
        <v>0</v>
      </c>
      <c r="S41" s="879"/>
      <c r="T41" s="873">
        <f t="shared" si="2"/>
        <v>0</v>
      </c>
      <c r="U41" s="819"/>
      <c r="V41" s="819"/>
      <c r="W41" s="819"/>
      <c r="X41" s="819"/>
      <c r="Y41" s="819"/>
      <c r="Z41" s="819"/>
      <c r="AA41" s="819"/>
      <c r="AB41" s="819"/>
      <c r="AC41" s="819"/>
      <c r="AD41" s="819"/>
      <c r="AE41" s="819"/>
      <c r="AF41" s="819"/>
      <c r="AG41" s="819"/>
      <c r="AH41" s="819"/>
      <c r="AI41" s="819"/>
      <c r="AJ41" s="819"/>
      <c r="AK41" s="819"/>
      <c r="AL41" s="819"/>
      <c r="AM41" s="819"/>
      <c r="AN41" s="819"/>
      <c r="AO41" s="819"/>
      <c r="AP41" s="819"/>
      <c r="AQ41" s="819"/>
      <c r="AR41" s="819"/>
      <c r="AS41" s="819"/>
      <c r="AT41" s="819"/>
      <c r="AU41" s="819"/>
      <c r="AV41" s="819"/>
      <c r="AW41" s="819"/>
      <c r="AX41" s="819"/>
      <c r="AY41" s="819"/>
      <c r="AZ41" s="819"/>
      <c r="BA41" s="819"/>
      <c r="BB41" s="819"/>
      <c r="BC41" s="819"/>
      <c r="BD41" s="819"/>
    </row>
    <row r="42" spans="1:56" s="880" customFormat="1" ht="16.5" customHeight="1" x14ac:dyDescent="0.2">
      <c r="A42" s="875">
        <v>25</v>
      </c>
      <c r="B42" s="876"/>
      <c r="C42" s="877"/>
      <c r="D42" s="878"/>
      <c r="E42" s="878"/>
      <c r="F42" s="878"/>
      <c r="G42" s="1020"/>
      <c r="H42" s="1025">
        <f t="shared" si="0"/>
        <v>0</v>
      </c>
      <c r="I42" s="996" t="str">
        <f t="shared" si="3"/>
        <v xml:space="preserve"> </v>
      </c>
      <c r="J42" s="1017">
        <f t="shared" si="4"/>
        <v>0</v>
      </c>
      <c r="K42" s="1002"/>
      <c r="L42" s="1003"/>
      <c r="M42" s="1003"/>
      <c r="N42" s="1004"/>
      <c r="O42" s="1005">
        <f t="shared" si="5"/>
        <v>0</v>
      </c>
      <c r="P42" s="871"/>
      <c r="Q42" s="757">
        <f t="shared" si="1"/>
        <v>0</v>
      </c>
      <c r="R42" s="757">
        <f t="shared" si="6"/>
        <v>0</v>
      </c>
      <c r="S42" s="879"/>
      <c r="T42" s="873">
        <f t="shared" si="2"/>
        <v>0</v>
      </c>
      <c r="U42" s="819"/>
      <c r="V42" s="819"/>
      <c r="W42" s="819"/>
      <c r="X42" s="819"/>
      <c r="Y42" s="819"/>
      <c r="Z42" s="819"/>
      <c r="AA42" s="819"/>
      <c r="AB42" s="819"/>
      <c r="AC42" s="819"/>
      <c r="AD42" s="819"/>
      <c r="AE42" s="819"/>
      <c r="AF42" s="819"/>
      <c r="AG42" s="819"/>
      <c r="AH42" s="819"/>
      <c r="AI42" s="819"/>
      <c r="AJ42" s="819"/>
      <c r="AK42" s="819"/>
      <c r="AL42" s="819"/>
      <c r="AM42" s="819"/>
      <c r="AN42" s="819"/>
      <c r="AO42" s="819"/>
      <c r="AP42" s="819"/>
      <c r="AQ42" s="819"/>
      <c r="AR42" s="819"/>
      <c r="AS42" s="819"/>
      <c r="AT42" s="819"/>
      <c r="AU42" s="819"/>
      <c r="AV42" s="819"/>
      <c r="AW42" s="819"/>
      <c r="AX42" s="819"/>
      <c r="AY42" s="819"/>
      <c r="AZ42" s="819"/>
      <c r="BA42" s="819"/>
      <c r="BB42" s="819"/>
      <c r="BC42" s="819"/>
      <c r="BD42" s="819"/>
    </row>
    <row r="43" spans="1:56" s="880" customFormat="1" ht="16.5" customHeight="1" x14ac:dyDescent="0.2">
      <c r="A43" s="875">
        <v>26</v>
      </c>
      <c r="B43" s="876"/>
      <c r="C43" s="877"/>
      <c r="D43" s="878"/>
      <c r="E43" s="878"/>
      <c r="F43" s="878"/>
      <c r="G43" s="1020"/>
      <c r="H43" s="1025">
        <f t="shared" si="0"/>
        <v>0</v>
      </c>
      <c r="I43" s="996" t="str">
        <f t="shared" si="3"/>
        <v xml:space="preserve"> </v>
      </c>
      <c r="J43" s="1017">
        <f t="shared" si="4"/>
        <v>0</v>
      </c>
      <c r="K43" s="1002"/>
      <c r="L43" s="1003"/>
      <c r="M43" s="1003"/>
      <c r="N43" s="1004"/>
      <c r="O43" s="1005">
        <f t="shared" si="5"/>
        <v>0</v>
      </c>
      <c r="P43" s="871"/>
      <c r="Q43" s="757">
        <f t="shared" si="1"/>
        <v>0</v>
      </c>
      <c r="R43" s="757">
        <f t="shared" si="6"/>
        <v>0</v>
      </c>
      <c r="S43" s="879"/>
      <c r="T43" s="873">
        <f t="shared" si="2"/>
        <v>0</v>
      </c>
      <c r="U43" s="819"/>
      <c r="V43" s="819"/>
      <c r="W43" s="819"/>
      <c r="X43" s="819"/>
      <c r="Y43" s="819"/>
      <c r="Z43" s="819"/>
      <c r="AA43" s="819"/>
      <c r="AB43" s="819"/>
      <c r="AC43" s="819"/>
      <c r="AD43" s="819"/>
      <c r="AE43" s="819"/>
      <c r="AF43" s="819"/>
      <c r="AG43" s="819"/>
      <c r="AH43" s="819"/>
      <c r="AI43" s="819"/>
      <c r="AJ43" s="819"/>
      <c r="AK43" s="819"/>
      <c r="AL43" s="819"/>
      <c r="AM43" s="819"/>
      <c r="AN43" s="819"/>
      <c r="AO43" s="819"/>
      <c r="AP43" s="819"/>
      <c r="AQ43" s="819"/>
      <c r="AR43" s="819"/>
      <c r="AS43" s="819"/>
      <c r="AT43" s="819"/>
      <c r="AU43" s="819"/>
      <c r="AV43" s="819"/>
      <c r="AW43" s="819"/>
      <c r="AX43" s="819"/>
      <c r="AY43" s="819"/>
      <c r="AZ43" s="819"/>
      <c r="BA43" s="819"/>
      <c r="BB43" s="819"/>
      <c r="BC43" s="819"/>
      <c r="BD43" s="819"/>
    </row>
    <row r="44" spans="1:56" s="880" customFormat="1" ht="16.5" customHeight="1" x14ac:dyDescent="0.2">
      <c r="A44" s="875">
        <v>27</v>
      </c>
      <c r="B44" s="876"/>
      <c r="C44" s="877"/>
      <c r="D44" s="878"/>
      <c r="E44" s="878"/>
      <c r="F44" s="878"/>
      <c r="G44" s="1020"/>
      <c r="H44" s="1025">
        <f t="shared" si="0"/>
        <v>0</v>
      </c>
      <c r="I44" s="996" t="str">
        <f t="shared" si="3"/>
        <v xml:space="preserve"> </v>
      </c>
      <c r="J44" s="1017">
        <f t="shared" si="4"/>
        <v>0</v>
      </c>
      <c r="K44" s="1002"/>
      <c r="L44" s="1003"/>
      <c r="M44" s="1003"/>
      <c r="N44" s="1004"/>
      <c r="O44" s="1005">
        <f t="shared" si="5"/>
        <v>0</v>
      </c>
      <c r="P44" s="871"/>
      <c r="Q44" s="757">
        <f t="shared" si="1"/>
        <v>0</v>
      </c>
      <c r="R44" s="757">
        <f t="shared" si="6"/>
        <v>0</v>
      </c>
      <c r="S44" s="879"/>
      <c r="T44" s="873">
        <f t="shared" si="2"/>
        <v>0</v>
      </c>
      <c r="U44" s="819"/>
      <c r="V44" s="819"/>
      <c r="W44" s="819"/>
      <c r="X44" s="819"/>
      <c r="Y44" s="819"/>
      <c r="Z44" s="819"/>
      <c r="AA44" s="819"/>
      <c r="AB44" s="819"/>
      <c r="AC44" s="819"/>
      <c r="AD44" s="819"/>
      <c r="AE44" s="819"/>
      <c r="AF44" s="819"/>
      <c r="AG44" s="819"/>
      <c r="AH44" s="819"/>
      <c r="AI44" s="819"/>
      <c r="AJ44" s="819"/>
      <c r="AK44" s="819"/>
      <c r="AL44" s="819"/>
      <c r="AM44" s="819"/>
      <c r="AN44" s="819"/>
      <c r="AO44" s="819"/>
      <c r="AP44" s="819"/>
      <c r="AQ44" s="819"/>
      <c r="AR44" s="819"/>
      <c r="AS44" s="819"/>
      <c r="AT44" s="819"/>
      <c r="AU44" s="819"/>
      <c r="AV44" s="819"/>
      <c r="AW44" s="819"/>
      <c r="AX44" s="819"/>
      <c r="AY44" s="819"/>
      <c r="AZ44" s="819"/>
      <c r="BA44" s="819"/>
      <c r="BB44" s="819"/>
      <c r="BC44" s="819"/>
      <c r="BD44" s="819"/>
    </row>
    <row r="45" spans="1:56" s="880" customFormat="1" ht="16.5" customHeight="1" x14ac:dyDescent="0.2">
      <c r="A45" s="875">
        <v>28</v>
      </c>
      <c r="B45" s="876"/>
      <c r="C45" s="877"/>
      <c r="D45" s="878"/>
      <c r="E45" s="878"/>
      <c r="F45" s="878"/>
      <c r="G45" s="1020"/>
      <c r="H45" s="1025">
        <f t="shared" si="0"/>
        <v>0</v>
      </c>
      <c r="I45" s="996" t="str">
        <f t="shared" si="3"/>
        <v xml:space="preserve"> </v>
      </c>
      <c r="J45" s="1017">
        <f t="shared" si="4"/>
        <v>0</v>
      </c>
      <c r="K45" s="1002"/>
      <c r="L45" s="1003"/>
      <c r="M45" s="1003"/>
      <c r="N45" s="1004"/>
      <c r="O45" s="1005">
        <f t="shared" si="5"/>
        <v>0</v>
      </c>
      <c r="P45" s="871"/>
      <c r="Q45" s="757">
        <f t="shared" si="1"/>
        <v>0</v>
      </c>
      <c r="R45" s="757">
        <f t="shared" si="6"/>
        <v>0</v>
      </c>
      <c r="S45" s="879"/>
      <c r="T45" s="873">
        <f t="shared" si="2"/>
        <v>0</v>
      </c>
      <c r="U45" s="819"/>
      <c r="V45" s="819"/>
      <c r="W45" s="819"/>
      <c r="X45" s="819"/>
      <c r="Y45" s="819"/>
      <c r="Z45" s="819"/>
      <c r="AA45" s="819"/>
      <c r="AB45" s="819"/>
      <c r="AC45" s="819"/>
      <c r="AD45" s="819"/>
      <c r="AE45" s="819"/>
      <c r="AF45" s="819"/>
      <c r="AG45" s="819"/>
      <c r="AH45" s="819"/>
      <c r="AI45" s="819"/>
      <c r="AJ45" s="819"/>
      <c r="AK45" s="819"/>
      <c r="AL45" s="819"/>
      <c r="AM45" s="819"/>
      <c r="AN45" s="819"/>
      <c r="AO45" s="819"/>
      <c r="AP45" s="819"/>
      <c r="AQ45" s="819"/>
      <c r="AR45" s="819"/>
      <c r="AS45" s="819"/>
      <c r="AT45" s="819"/>
      <c r="AU45" s="819"/>
      <c r="AV45" s="819"/>
      <c r="AW45" s="819"/>
      <c r="AX45" s="819"/>
      <c r="AY45" s="819"/>
      <c r="AZ45" s="819"/>
      <c r="BA45" s="819"/>
      <c r="BB45" s="819"/>
      <c r="BC45" s="819"/>
      <c r="BD45" s="819"/>
    </row>
    <row r="46" spans="1:56" s="880" customFormat="1" ht="16.5" customHeight="1" x14ac:dyDescent="0.2">
      <c r="A46" s="875">
        <v>29</v>
      </c>
      <c r="B46" s="876"/>
      <c r="C46" s="877"/>
      <c r="D46" s="878"/>
      <c r="E46" s="878"/>
      <c r="F46" s="878"/>
      <c r="G46" s="1020"/>
      <c r="H46" s="1025">
        <f t="shared" si="0"/>
        <v>0</v>
      </c>
      <c r="I46" s="996" t="str">
        <f t="shared" si="3"/>
        <v xml:space="preserve"> </v>
      </c>
      <c r="J46" s="1017">
        <f t="shared" si="4"/>
        <v>0</v>
      </c>
      <c r="K46" s="1002"/>
      <c r="L46" s="1003"/>
      <c r="M46" s="1003"/>
      <c r="N46" s="1004"/>
      <c r="O46" s="1005">
        <f t="shared" si="5"/>
        <v>0</v>
      </c>
      <c r="P46" s="871"/>
      <c r="Q46" s="757">
        <f t="shared" si="1"/>
        <v>0</v>
      </c>
      <c r="R46" s="757">
        <f t="shared" si="6"/>
        <v>0</v>
      </c>
      <c r="S46" s="879"/>
      <c r="T46" s="873">
        <f t="shared" si="2"/>
        <v>0</v>
      </c>
      <c r="U46" s="819"/>
      <c r="V46" s="819"/>
      <c r="W46" s="819"/>
      <c r="X46" s="819"/>
      <c r="Y46" s="819"/>
      <c r="Z46" s="819"/>
      <c r="AA46" s="819"/>
      <c r="AB46" s="819"/>
      <c r="AC46" s="819"/>
      <c r="AD46" s="819"/>
      <c r="AE46" s="819"/>
      <c r="AF46" s="819"/>
      <c r="AG46" s="819"/>
      <c r="AH46" s="819"/>
      <c r="AI46" s="819"/>
      <c r="AJ46" s="819"/>
      <c r="AK46" s="819"/>
      <c r="AL46" s="819"/>
      <c r="AM46" s="819"/>
      <c r="AN46" s="819"/>
      <c r="AO46" s="819"/>
      <c r="AP46" s="819"/>
      <c r="AQ46" s="819"/>
      <c r="AR46" s="819"/>
      <c r="AS46" s="819"/>
      <c r="AT46" s="819"/>
      <c r="AU46" s="819"/>
      <c r="AV46" s="819"/>
      <c r="AW46" s="819"/>
      <c r="AX46" s="819"/>
      <c r="AY46" s="819"/>
      <c r="AZ46" s="819"/>
      <c r="BA46" s="819"/>
      <c r="BB46" s="819"/>
      <c r="BC46" s="819"/>
      <c r="BD46" s="819"/>
    </row>
    <row r="47" spans="1:56" s="880" customFormat="1" ht="16.5" customHeight="1" x14ac:dyDescent="0.2">
      <c r="A47" s="875">
        <v>30</v>
      </c>
      <c r="B47" s="876"/>
      <c r="C47" s="877"/>
      <c r="D47" s="878"/>
      <c r="E47" s="878"/>
      <c r="F47" s="878"/>
      <c r="G47" s="1020"/>
      <c r="H47" s="1025">
        <f t="shared" si="0"/>
        <v>0</v>
      </c>
      <c r="I47" s="996" t="str">
        <f t="shared" si="3"/>
        <v xml:space="preserve"> </v>
      </c>
      <c r="J47" s="1017">
        <f t="shared" si="4"/>
        <v>0</v>
      </c>
      <c r="K47" s="1002"/>
      <c r="L47" s="1003"/>
      <c r="M47" s="1003"/>
      <c r="N47" s="1004"/>
      <c r="O47" s="1005">
        <f t="shared" si="5"/>
        <v>0</v>
      </c>
      <c r="P47" s="871"/>
      <c r="Q47" s="757">
        <f t="shared" si="1"/>
        <v>0</v>
      </c>
      <c r="R47" s="757">
        <f t="shared" si="6"/>
        <v>0</v>
      </c>
      <c r="S47" s="879"/>
      <c r="T47" s="873">
        <f t="shared" si="2"/>
        <v>0</v>
      </c>
      <c r="U47" s="819"/>
      <c r="V47" s="819"/>
      <c r="W47" s="819"/>
      <c r="X47" s="819"/>
      <c r="Y47" s="819"/>
      <c r="Z47" s="819"/>
      <c r="AA47" s="819"/>
      <c r="AB47" s="819"/>
      <c r="AC47" s="819"/>
      <c r="AD47" s="819"/>
      <c r="AE47" s="819"/>
      <c r="AF47" s="819"/>
      <c r="AG47" s="819"/>
      <c r="AH47" s="819"/>
      <c r="AI47" s="819"/>
      <c r="AJ47" s="819"/>
      <c r="AK47" s="819"/>
      <c r="AL47" s="819"/>
      <c r="AM47" s="819"/>
      <c r="AN47" s="819"/>
      <c r="AO47" s="819"/>
      <c r="AP47" s="819"/>
      <c r="AQ47" s="819"/>
      <c r="AR47" s="819"/>
      <c r="AS47" s="819"/>
      <c r="AT47" s="819"/>
      <c r="AU47" s="819"/>
      <c r="AV47" s="819"/>
      <c r="AW47" s="819"/>
      <c r="AX47" s="819"/>
      <c r="AY47" s="819"/>
      <c r="AZ47" s="819"/>
      <c r="BA47" s="819"/>
      <c r="BB47" s="819"/>
      <c r="BC47" s="819"/>
      <c r="BD47" s="819"/>
    </row>
    <row r="48" spans="1:56" s="880" customFormat="1" ht="16.5" customHeight="1" x14ac:dyDescent="0.2">
      <c r="A48" s="875">
        <v>31</v>
      </c>
      <c r="B48" s="876"/>
      <c r="C48" s="877"/>
      <c r="D48" s="878"/>
      <c r="E48" s="878"/>
      <c r="F48" s="878"/>
      <c r="G48" s="1020"/>
      <c r="H48" s="1025">
        <f t="shared" si="0"/>
        <v>0</v>
      </c>
      <c r="I48" s="996" t="str">
        <f t="shared" si="3"/>
        <v xml:space="preserve"> </v>
      </c>
      <c r="J48" s="1017">
        <f t="shared" si="4"/>
        <v>0</v>
      </c>
      <c r="K48" s="1002"/>
      <c r="L48" s="1003"/>
      <c r="M48" s="1003"/>
      <c r="N48" s="1004"/>
      <c r="O48" s="1005">
        <f t="shared" si="5"/>
        <v>0</v>
      </c>
      <c r="P48" s="871"/>
      <c r="Q48" s="757">
        <f t="shared" si="1"/>
        <v>0</v>
      </c>
      <c r="R48" s="757">
        <f t="shared" si="6"/>
        <v>0</v>
      </c>
      <c r="S48" s="879"/>
      <c r="T48" s="873">
        <f t="shared" si="2"/>
        <v>0</v>
      </c>
      <c r="U48" s="819"/>
      <c r="V48" s="819"/>
      <c r="W48" s="819"/>
      <c r="X48" s="819"/>
      <c r="Y48" s="819"/>
      <c r="Z48" s="819"/>
      <c r="AA48" s="819"/>
      <c r="AB48" s="819"/>
      <c r="AC48" s="819"/>
      <c r="AD48" s="819"/>
      <c r="AE48" s="819"/>
      <c r="AF48" s="819"/>
      <c r="AG48" s="819"/>
      <c r="AH48" s="819"/>
      <c r="AI48" s="819"/>
      <c r="AJ48" s="819"/>
      <c r="AK48" s="819"/>
      <c r="AL48" s="819"/>
      <c r="AM48" s="819"/>
      <c r="AN48" s="819"/>
      <c r="AO48" s="819"/>
      <c r="AP48" s="819"/>
      <c r="AQ48" s="819"/>
      <c r="AR48" s="819"/>
      <c r="AS48" s="819"/>
      <c r="AT48" s="819"/>
      <c r="AU48" s="819"/>
      <c r="AV48" s="819"/>
      <c r="AW48" s="819"/>
      <c r="AX48" s="819"/>
      <c r="AY48" s="819"/>
      <c r="AZ48" s="819"/>
      <c r="BA48" s="819"/>
      <c r="BB48" s="819"/>
      <c r="BC48" s="819"/>
      <c r="BD48" s="819"/>
    </row>
    <row r="49" spans="1:56" s="880" customFormat="1" ht="16.5" customHeight="1" x14ac:dyDescent="0.2">
      <c r="A49" s="875">
        <v>32</v>
      </c>
      <c r="B49" s="876"/>
      <c r="C49" s="877"/>
      <c r="D49" s="878"/>
      <c r="E49" s="878"/>
      <c r="F49" s="878"/>
      <c r="G49" s="1020"/>
      <c r="H49" s="1025">
        <f t="shared" si="0"/>
        <v>0</v>
      </c>
      <c r="I49" s="996" t="str">
        <f t="shared" si="3"/>
        <v xml:space="preserve"> </v>
      </c>
      <c r="J49" s="1017">
        <f t="shared" si="4"/>
        <v>0</v>
      </c>
      <c r="K49" s="1002"/>
      <c r="L49" s="1003"/>
      <c r="M49" s="1003"/>
      <c r="N49" s="1004"/>
      <c r="O49" s="1005">
        <f t="shared" si="5"/>
        <v>0</v>
      </c>
      <c r="P49" s="871"/>
      <c r="Q49" s="757">
        <f t="shared" si="1"/>
        <v>0</v>
      </c>
      <c r="R49" s="757">
        <f t="shared" si="6"/>
        <v>0</v>
      </c>
      <c r="S49" s="879"/>
      <c r="T49" s="873">
        <f t="shared" si="2"/>
        <v>0</v>
      </c>
      <c r="U49" s="819"/>
      <c r="V49" s="819"/>
      <c r="W49" s="819"/>
      <c r="X49" s="819"/>
      <c r="Y49" s="819"/>
      <c r="Z49" s="819"/>
      <c r="AA49" s="819"/>
      <c r="AB49" s="819"/>
      <c r="AC49" s="819"/>
      <c r="AD49" s="819"/>
      <c r="AE49" s="819"/>
      <c r="AF49" s="819"/>
      <c r="AG49" s="819"/>
      <c r="AH49" s="819"/>
      <c r="AI49" s="819"/>
      <c r="AJ49" s="819"/>
      <c r="AK49" s="819"/>
      <c r="AL49" s="819"/>
      <c r="AM49" s="819"/>
      <c r="AN49" s="819"/>
      <c r="AO49" s="819"/>
      <c r="AP49" s="819"/>
      <c r="AQ49" s="819"/>
      <c r="AR49" s="819"/>
      <c r="AS49" s="819"/>
      <c r="AT49" s="819"/>
      <c r="AU49" s="819"/>
      <c r="AV49" s="819"/>
      <c r="AW49" s="819"/>
      <c r="AX49" s="819"/>
      <c r="AY49" s="819"/>
      <c r="AZ49" s="819"/>
      <c r="BA49" s="819"/>
      <c r="BB49" s="819"/>
      <c r="BC49" s="819"/>
      <c r="BD49" s="819"/>
    </row>
    <row r="50" spans="1:56" s="880" customFormat="1" ht="16.5" customHeight="1" x14ac:dyDescent="0.2">
      <c r="A50" s="875">
        <v>33</v>
      </c>
      <c r="B50" s="876"/>
      <c r="C50" s="877"/>
      <c r="D50" s="878"/>
      <c r="E50" s="878"/>
      <c r="F50" s="878"/>
      <c r="G50" s="1020"/>
      <c r="H50" s="1025">
        <f t="shared" si="0"/>
        <v>0</v>
      </c>
      <c r="I50" s="996" t="str">
        <f t="shared" si="3"/>
        <v xml:space="preserve"> </v>
      </c>
      <c r="J50" s="1017">
        <f t="shared" si="4"/>
        <v>0</v>
      </c>
      <c r="K50" s="1002"/>
      <c r="L50" s="1003"/>
      <c r="M50" s="1003"/>
      <c r="N50" s="1004"/>
      <c r="O50" s="1005">
        <f t="shared" si="5"/>
        <v>0</v>
      </c>
      <c r="P50" s="871"/>
      <c r="Q50" s="757">
        <f t="shared" si="1"/>
        <v>0</v>
      </c>
      <c r="R50" s="757">
        <f t="shared" si="6"/>
        <v>0</v>
      </c>
      <c r="S50" s="879"/>
      <c r="T50" s="873">
        <f t="shared" si="2"/>
        <v>0</v>
      </c>
      <c r="U50" s="819"/>
      <c r="V50" s="819"/>
      <c r="W50" s="819"/>
      <c r="X50" s="819"/>
      <c r="Y50" s="819"/>
      <c r="Z50" s="819"/>
      <c r="AA50" s="819"/>
      <c r="AB50" s="819"/>
      <c r="AC50" s="819"/>
      <c r="AD50" s="819"/>
      <c r="AE50" s="819"/>
      <c r="AF50" s="819"/>
      <c r="AG50" s="819"/>
      <c r="AH50" s="819"/>
      <c r="AI50" s="819"/>
      <c r="AJ50" s="819"/>
      <c r="AK50" s="819"/>
      <c r="AL50" s="819"/>
      <c r="AM50" s="819"/>
      <c r="AN50" s="819"/>
      <c r="AO50" s="819"/>
      <c r="AP50" s="819"/>
      <c r="AQ50" s="819"/>
      <c r="AR50" s="819"/>
      <c r="AS50" s="819"/>
      <c r="AT50" s="819"/>
      <c r="AU50" s="819"/>
      <c r="AV50" s="819"/>
      <c r="AW50" s="819"/>
      <c r="AX50" s="819"/>
      <c r="AY50" s="819"/>
      <c r="AZ50" s="819"/>
      <c r="BA50" s="819"/>
      <c r="BB50" s="819"/>
      <c r="BC50" s="819"/>
      <c r="BD50" s="819"/>
    </row>
    <row r="51" spans="1:56" s="880" customFormat="1" ht="16.5" customHeight="1" x14ac:dyDescent="0.2">
      <c r="A51" s="875">
        <v>34</v>
      </c>
      <c r="B51" s="876"/>
      <c r="C51" s="877"/>
      <c r="D51" s="878"/>
      <c r="E51" s="878"/>
      <c r="F51" s="878"/>
      <c r="G51" s="1020"/>
      <c r="H51" s="1025">
        <f t="shared" si="0"/>
        <v>0</v>
      </c>
      <c r="I51" s="996" t="str">
        <f t="shared" si="3"/>
        <v xml:space="preserve"> </v>
      </c>
      <c r="J51" s="1017">
        <f t="shared" si="4"/>
        <v>0</v>
      </c>
      <c r="K51" s="1002"/>
      <c r="L51" s="1003"/>
      <c r="M51" s="1003"/>
      <c r="N51" s="1004"/>
      <c r="O51" s="1005">
        <f t="shared" si="5"/>
        <v>0</v>
      </c>
      <c r="P51" s="871"/>
      <c r="Q51" s="757">
        <f t="shared" si="1"/>
        <v>0</v>
      </c>
      <c r="R51" s="757">
        <f t="shared" ref="R51:R82" si="7">IF($P$9="ja",Q51*(1+$T$4),Q51)</f>
        <v>0</v>
      </c>
      <c r="S51" s="879"/>
      <c r="T51" s="873">
        <f t="shared" si="2"/>
        <v>0</v>
      </c>
      <c r="U51" s="819"/>
      <c r="V51" s="819"/>
      <c r="W51" s="819"/>
      <c r="X51" s="819"/>
      <c r="Y51" s="819"/>
      <c r="Z51" s="819"/>
      <c r="AA51" s="819"/>
      <c r="AB51" s="819"/>
      <c r="AC51" s="819"/>
      <c r="AD51" s="819"/>
      <c r="AE51" s="819"/>
      <c r="AF51" s="819"/>
      <c r="AG51" s="819"/>
      <c r="AH51" s="819"/>
      <c r="AI51" s="819"/>
      <c r="AJ51" s="819"/>
      <c r="AK51" s="819"/>
      <c r="AL51" s="819"/>
      <c r="AM51" s="819"/>
      <c r="AN51" s="819"/>
      <c r="AO51" s="819"/>
      <c r="AP51" s="819"/>
      <c r="AQ51" s="819"/>
      <c r="AR51" s="819"/>
      <c r="AS51" s="819"/>
      <c r="AT51" s="819"/>
      <c r="AU51" s="819"/>
      <c r="AV51" s="819"/>
      <c r="AW51" s="819"/>
      <c r="AX51" s="819"/>
      <c r="AY51" s="819"/>
      <c r="AZ51" s="819"/>
      <c r="BA51" s="819"/>
      <c r="BB51" s="819"/>
      <c r="BC51" s="819"/>
      <c r="BD51" s="819"/>
    </row>
    <row r="52" spans="1:56" s="880" customFormat="1" ht="16.5" customHeight="1" x14ac:dyDescent="0.2">
      <c r="A52" s="875">
        <v>35</v>
      </c>
      <c r="B52" s="876"/>
      <c r="C52" s="877"/>
      <c r="D52" s="878"/>
      <c r="E52" s="878"/>
      <c r="F52" s="878"/>
      <c r="G52" s="1020"/>
      <c r="H52" s="1025">
        <f t="shared" si="0"/>
        <v>0</v>
      </c>
      <c r="I52" s="996" t="str">
        <f t="shared" si="3"/>
        <v xml:space="preserve"> </v>
      </c>
      <c r="J52" s="1017">
        <f t="shared" si="4"/>
        <v>0</v>
      </c>
      <c r="K52" s="1002"/>
      <c r="L52" s="1003"/>
      <c r="M52" s="1003"/>
      <c r="N52" s="1004"/>
      <c r="O52" s="1005">
        <f t="shared" si="5"/>
        <v>0</v>
      </c>
      <c r="P52" s="871"/>
      <c r="Q52" s="757">
        <f t="shared" si="1"/>
        <v>0</v>
      </c>
      <c r="R52" s="757">
        <f t="shared" si="7"/>
        <v>0</v>
      </c>
      <c r="S52" s="879"/>
      <c r="T52" s="873">
        <f t="shared" si="2"/>
        <v>0</v>
      </c>
      <c r="U52" s="819"/>
      <c r="V52" s="819"/>
      <c r="W52" s="819"/>
      <c r="X52" s="819"/>
      <c r="Y52" s="819"/>
      <c r="Z52" s="819"/>
      <c r="AA52" s="819"/>
      <c r="AB52" s="819"/>
      <c r="AC52" s="819"/>
      <c r="AD52" s="819"/>
      <c r="AE52" s="819"/>
      <c r="AF52" s="819"/>
      <c r="AG52" s="819"/>
      <c r="AH52" s="819"/>
      <c r="AI52" s="819"/>
      <c r="AJ52" s="819"/>
      <c r="AK52" s="819"/>
      <c r="AL52" s="819"/>
      <c r="AM52" s="819"/>
      <c r="AN52" s="819"/>
      <c r="AO52" s="819"/>
      <c r="AP52" s="819"/>
      <c r="AQ52" s="819"/>
      <c r="AR52" s="819"/>
      <c r="AS52" s="819"/>
      <c r="AT52" s="819"/>
      <c r="AU52" s="819"/>
      <c r="AV52" s="819"/>
      <c r="AW52" s="819"/>
      <c r="AX52" s="819"/>
      <c r="AY52" s="819"/>
      <c r="AZ52" s="819"/>
      <c r="BA52" s="819"/>
      <c r="BB52" s="819"/>
      <c r="BC52" s="819"/>
      <c r="BD52" s="819"/>
    </row>
    <row r="53" spans="1:56" s="880" customFormat="1" ht="16.5" customHeight="1" x14ac:dyDescent="0.2">
      <c r="A53" s="875">
        <v>36</v>
      </c>
      <c r="B53" s="876"/>
      <c r="C53" s="877"/>
      <c r="D53" s="878"/>
      <c r="E53" s="878"/>
      <c r="F53" s="878"/>
      <c r="G53" s="1020"/>
      <c r="H53" s="1025">
        <f t="shared" si="0"/>
        <v>0</v>
      </c>
      <c r="I53" s="996" t="str">
        <f t="shared" si="3"/>
        <v xml:space="preserve"> </v>
      </c>
      <c r="J53" s="1017">
        <f t="shared" si="4"/>
        <v>0</v>
      </c>
      <c r="K53" s="1002"/>
      <c r="L53" s="1003"/>
      <c r="M53" s="1003"/>
      <c r="N53" s="1004"/>
      <c r="O53" s="1005">
        <f t="shared" si="5"/>
        <v>0</v>
      </c>
      <c r="P53" s="871"/>
      <c r="Q53" s="757">
        <f t="shared" si="1"/>
        <v>0</v>
      </c>
      <c r="R53" s="757">
        <f t="shared" si="7"/>
        <v>0</v>
      </c>
      <c r="S53" s="879"/>
      <c r="T53" s="873">
        <f t="shared" si="2"/>
        <v>0</v>
      </c>
      <c r="U53" s="819"/>
      <c r="V53" s="819"/>
      <c r="W53" s="819"/>
      <c r="X53" s="819"/>
      <c r="Y53" s="819"/>
      <c r="Z53" s="819"/>
      <c r="AA53" s="819"/>
      <c r="AB53" s="819"/>
      <c r="AC53" s="819"/>
      <c r="AD53" s="819"/>
      <c r="AE53" s="819"/>
      <c r="AF53" s="819"/>
      <c r="AG53" s="819"/>
      <c r="AH53" s="819"/>
      <c r="AI53" s="819"/>
      <c r="AJ53" s="819"/>
      <c r="AK53" s="819"/>
      <c r="AL53" s="819"/>
      <c r="AM53" s="819"/>
      <c r="AN53" s="819"/>
      <c r="AO53" s="819"/>
      <c r="AP53" s="819"/>
      <c r="AQ53" s="819"/>
      <c r="AR53" s="819"/>
      <c r="AS53" s="819"/>
      <c r="AT53" s="819"/>
      <c r="AU53" s="819"/>
      <c r="AV53" s="819"/>
      <c r="AW53" s="819"/>
      <c r="AX53" s="819"/>
      <c r="AY53" s="819"/>
      <c r="AZ53" s="819"/>
      <c r="BA53" s="819"/>
      <c r="BB53" s="819"/>
      <c r="BC53" s="819"/>
      <c r="BD53" s="819"/>
    </row>
    <row r="54" spans="1:56" s="880" customFormat="1" ht="16.5" customHeight="1" x14ac:dyDescent="0.2">
      <c r="A54" s="875">
        <v>37</v>
      </c>
      <c r="B54" s="876"/>
      <c r="C54" s="877"/>
      <c r="D54" s="878"/>
      <c r="E54" s="878"/>
      <c r="F54" s="878"/>
      <c r="G54" s="1020"/>
      <c r="H54" s="1025">
        <f t="shared" si="0"/>
        <v>0</v>
      </c>
      <c r="I54" s="996" t="str">
        <f t="shared" si="3"/>
        <v xml:space="preserve"> </v>
      </c>
      <c r="J54" s="1017">
        <f t="shared" si="4"/>
        <v>0</v>
      </c>
      <c r="K54" s="1002"/>
      <c r="L54" s="1003"/>
      <c r="M54" s="1003"/>
      <c r="N54" s="1004"/>
      <c r="O54" s="1005">
        <f t="shared" si="5"/>
        <v>0</v>
      </c>
      <c r="P54" s="871"/>
      <c r="Q54" s="757">
        <f t="shared" si="1"/>
        <v>0</v>
      </c>
      <c r="R54" s="757">
        <f t="shared" si="7"/>
        <v>0</v>
      </c>
      <c r="S54" s="879"/>
      <c r="T54" s="873">
        <f t="shared" si="2"/>
        <v>0</v>
      </c>
      <c r="U54" s="819"/>
      <c r="V54" s="819"/>
      <c r="W54" s="819"/>
      <c r="X54" s="819"/>
      <c r="Y54" s="819"/>
      <c r="Z54" s="819"/>
      <c r="AA54" s="819"/>
      <c r="AB54" s="819"/>
      <c r="AC54" s="819"/>
      <c r="AD54" s="819"/>
      <c r="AE54" s="819"/>
      <c r="AF54" s="819"/>
      <c r="AG54" s="819"/>
      <c r="AH54" s="819"/>
      <c r="AI54" s="819"/>
      <c r="AJ54" s="819"/>
      <c r="AK54" s="819"/>
      <c r="AL54" s="819"/>
      <c r="AM54" s="819"/>
      <c r="AN54" s="819"/>
      <c r="AO54" s="819"/>
      <c r="AP54" s="819"/>
      <c r="AQ54" s="819"/>
      <c r="AR54" s="819"/>
      <c r="AS54" s="819"/>
      <c r="AT54" s="819"/>
      <c r="AU54" s="819"/>
      <c r="AV54" s="819"/>
      <c r="AW54" s="819"/>
      <c r="AX54" s="819"/>
      <c r="AY54" s="819"/>
      <c r="AZ54" s="819"/>
      <c r="BA54" s="819"/>
      <c r="BB54" s="819"/>
      <c r="BC54" s="819"/>
      <c r="BD54" s="819"/>
    </row>
    <row r="55" spans="1:56" s="880" customFormat="1" ht="16.5" customHeight="1" x14ac:dyDescent="0.2">
      <c r="A55" s="875">
        <v>38</v>
      </c>
      <c r="B55" s="876"/>
      <c r="C55" s="877"/>
      <c r="D55" s="878"/>
      <c r="E55" s="878"/>
      <c r="F55" s="878"/>
      <c r="G55" s="1020"/>
      <c r="H55" s="1025">
        <f t="shared" si="0"/>
        <v>0</v>
      </c>
      <c r="I55" s="996" t="str">
        <f t="shared" si="3"/>
        <v xml:space="preserve"> </v>
      </c>
      <c r="J55" s="1017">
        <f t="shared" si="4"/>
        <v>0</v>
      </c>
      <c r="K55" s="1002"/>
      <c r="L55" s="1003"/>
      <c r="M55" s="1003"/>
      <c r="N55" s="1004"/>
      <c r="O55" s="1005">
        <f t="shared" si="5"/>
        <v>0</v>
      </c>
      <c r="P55" s="871"/>
      <c r="Q55" s="757">
        <f t="shared" si="1"/>
        <v>0</v>
      </c>
      <c r="R55" s="757">
        <f t="shared" si="7"/>
        <v>0</v>
      </c>
      <c r="S55" s="879"/>
      <c r="T55" s="873">
        <f t="shared" si="2"/>
        <v>0</v>
      </c>
      <c r="U55" s="819"/>
      <c r="V55" s="819"/>
      <c r="W55" s="819"/>
      <c r="X55" s="819"/>
      <c r="Y55" s="819"/>
      <c r="Z55" s="819"/>
      <c r="AA55" s="819"/>
      <c r="AB55" s="819"/>
      <c r="AC55" s="819"/>
      <c r="AD55" s="819"/>
      <c r="AE55" s="819"/>
      <c r="AF55" s="819"/>
      <c r="AG55" s="819"/>
      <c r="AH55" s="819"/>
      <c r="AI55" s="819"/>
      <c r="AJ55" s="819"/>
      <c r="AK55" s="819"/>
      <c r="AL55" s="819"/>
      <c r="AM55" s="819"/>
      <c r="AN55" s="819"/>
      <c r="AO55" s="819"/>
      <c r="AP55" s="819"/>
      <c r="AQ55" s="819"/>
      <c r="AR55" s="819"/>
      <c r="AS55" s="819"/>
      <c r="AT55" s="819"/>
      <c r="AU55" s="819"/>
      <c r="AV55" s="819"/>
      <c r="AW55" s="819"/>
      <c r="AX55" s="819"/>
      <c r="AY55" s="819"/>
      <c r="AZ55" s="819"/>
      <c r="BA55" s="819"/>
      <c r="BB55" s="819"/>
      <c r="BC55" s="819"/>
      <c r="BD55" s="819"/>
    </row>
    <row r="56" spans="1:56" s="880" customFormat="1" ht="16.5" customHeight="1" x14ac:dyDescent="0.2">
      <c r="A56" s="875">
        <v>39</v>
      </c>
      <c r="B56" s="876"/>
      <c r="C56" s="877"/>
      <c r="D56" s="878"/>
      <c r="E56" s="878"/>
      <c r="F56" s="878"/>
      <c r="G56" s="1020"/>
      <c r="H56" s="1025">
        <f t="shared" si="0"/>
        <v>0</v>
      </c>
      <c r="I56" s="996" t="str">
        <f t="shared" si="3"/>
        <v xml:space="preserve"> </v>
      </c>
      <c r="J56" s="1017">
        <f t="shared" si="4"/>
        <v>0</v>
      </c>
      <c r="K56" s="1002"/>
      <c r="L56" s="1003"/>
      <c r="M56" s="1003"/>
      <c r="N56" s="1004"/>
      <c r="O56" s="1005">
        <f t="shared" si="5"/>
        <v>0</v>
      </c>
      <c r="P56" s="871"/>
      <c r="Q56" s="757">
        <f t="shared" si="1"/>
        <v>0</v>
      </c>
      <c r="R56" s="757">
        <f t="shared" si="7"/>
        <v>0</v>
      </c>
      <c r="S56" s="879"/>
      <c r="T56" s="873">
        <f t="shared" si="2"/>
        <v>0</v>
      </c>
      <c r="U56" s="819"/>
      <c r="V56" s="819"/>
      <c r="W56" s="819"/>
      <c r="X56" s="819"/>
      <c r="Y56" s="819"/>
      <c r="Z56" s="819"/>
      <c r="AA56" s="819"/>
      <c r="AB56" s="819"/>
      <c r="AC56" s="819"/>
      <c r="AD56" s="819"/>
      <c r="AE56" s="819"/>
      <c r="AF56" s="819"/>
      <c r="AG56" s="819"/>
      <c r="AH56" s="819"/>
      <c r="AI56" s="819"/>
      <c r="AJ56" s="819"/>
      <c r="AK56" s="819"/>
      <c r="AL56" s="819"/>
      <c r="AM56" s="819"/>
      <c r="AN56" s="819"/>
      <c r="AO56" s="819"/>
      <c r="AP56" s="819"/>
      <c r="AQ56" s="819"/>
      <c r="AR56" s="819"/>
      <c r="AS56" s="819"/>
      <c r="AT56" s="819"/>
      <c r="AU56" s="819"/>
      <c r="AV56" s="819"/>
      <c r="AW56" s="819"/>
      <c r="AX56" s="819"/>
      <c r="AY56" s="819"/>
      <c r="AZ56" s="819"/>
      <c r="BA56" s="819"/>
      <c r="BB56" s="819"/>
      <c r="BC56" s="819"/>
      <c r="BD56" s="819"/>
    </row>
    <row r="57" spans="1:56" s="880" customFormat="1" ht="16.5" customHeight="1" x14ac:dyDescent="0.2">
      <c r="A57" s="875">
        <v>40</v>
      </c>
      <c r="B57" s="876"/>
      <c r="C57" s="877"/>
      <c r="D57" s="878"/>
      <c r="E57" s="878"/>
      <c r="F57" s="878"/>
      <c r="G57" s="1020"/>
      <c r="H57" s="1025">
        <f t="shared" si="0"/>
        <v>0</v>
      </c>
      <c r="I57" s="996" t="str">
        <f t="shared" si="3"/>
        <v xml:space="preserve"> </v>
      </c>
      <c r="J57" s="1017">
        <f t="shared" si="4"/>
        <v>0</v>
      </c>
      <c r="K57" s="1002"/>
      <c r="L57" s="1003"/>
      <c r="M57" s="1003"/>
      <c r="N57" s="1004"/>
      <c r="O57" s="1005">
        <f t="shared" si="5"/>
        <v>0</v>
      </c>
      <c r="P57" s="871"/>
      <c r="Q57" s="757">
        <f t="shared" si="1"/>
        <v>0</v>
      </c>
      <c r="R57" s="757">
        <f t="shared" si="7"/>
        <v>0</v>
      </c>
      <c r="S57" s="879"/>
      <c r="T57" s="873">
        <f t="shared" si="2"/>
        <v>0</v>
      </c>
      <c r="U57" s="819"/>
      <c r="V57" s="819"/>
      <c r="W57" s="819"/>
      <c r="X57" s="819"/>
      <c r="Y57" s="819"/>
      <c r="Z57" s="819"/>
      <c r="AA57" s="819"/>
      <c r="AB57" s="819"/>
      <c r="AC57" s="819"/>
      <c r="AD57" s="819"/>
      <c r="AE57" s="819"/>
      <c r="AF57" s="819"/>
      <c r="AG57" s="819"/>
      <c r="AH57" s="819"/>
      <c r="AI57" s="819"/>
      <c r="AJ57" s="819"/>
      <c r="AK57" s="819"/>
      <c r="AL57" s="819"/>
      <c r="AM57" s="819"/>
      <c r="AN57" s="819"/>
      <c r="AO57" s="819"/>
      <c r="AP57" s="819"/>
      <c r="AQ57" s="819"/>
      <c r="AR57" s="819"/>
      <c r="AS57" s="819"/>
      <c r="AT57" s="819"/>
      <c r="AU57" s="819"/>
      <c r="AV57" s="819"/>
      <c r="AW57" s="819"/>
      <c r="AX57" s="819"/>
      <c r="AY57" s="819"/>
      <c r="AZ57" s="819"/>
      <c r="BA57" s="819"/>
      <c r="BB57" s="819"/>
      <c r="BC57" s="819"/>
      <c r="BD57" s="819"/>
    </row>
    <row r="58" spans="1:56" s="880" customFormat="1" ht="16.5" customHeight="1" x14ac:dyDescent="0.2">
      <c r="A58" s="875">
        <v>41</v>
      </c>
      <c r="B58" s="876"/>
      <c r="C58" s="877"/>
      <c r="D58" s="878"/>
      <c r="E58" s="878"/>
      <c r="F58" s="878"/>
      <c r="G58" s="1020"/>
      <c r="H58" s="1025">
        <f t="shared" si="0"/>
        <v>0</v>
      </c>
      <c r="I58" s="996" t="str">
        <f t="shared" si="3"/>
        <v xml:space="preserve"> </v>
      </c>
      <c r="J58" s="1017">
        <f t="shared" si="4"/>
        <v>0</v>
      </c>
      <c r="K58" s="1002"/>
      <c r="L58" s="1003"/>
      <c r="M58" s="1003"/>
      <c r="N58" s="1004"/>
      <c r="O58" s="1005">
        <f t="shared" si="5"/>
        <v>0</v>
      </c>
      <c r="P58" s="871"/>
      <c r="Q58" s="757">
        <f t="shared" si="1"/>
        <v>0</v>
      </c>
      <c r="R58" s="757">
        <f t="shared" si="7"/>
        <v>0</v>
      </c>
      <c r="S58" s="879"/>
      <c r="T58" s="873">
        <f t="shared" si="2"/>
        <v>0</v>
      </c>
      <c r="U58" s="819"/>
      <c r="V58" s="819"/>
      <c r="W58" s="819"/>
      <c r="X58" s="819"/>
      <c r="Y58" s="819"/>
      <c r="Z58" s="819"/>
      <c r="AA58" s="819"/>
      <c r="AB58" s="819"/>
      <c r="AC58" s="819"/>
      <c r="AD58" s="819"/>
      <c r="AE58" s="819"/>
      <c r="AF58" s="819"/>
      <c r="AG58" s="819"/>
      <c r="AH58" s="819"/>
      <c r="AI58" s="819"/>
      <c r="AJ58" s="819"/>
      <c r="AK58" s="819"/>
      <c r="AL58" s="819"/>
      <c r="AM58" s="819"/>
      <c r="AN58" s="819"/>
      <c r="AO58" s="819"/>
      <c r="AP58" s="819"/>
      <c r="AQ58" s="819"/>
      <c r="AR58" s="819"/>
      <c r="AS58" s="819"/>
      <c r="AT58" s="819"/>
      <c r="AU58" s="819"/>
      <c r="AV58" s="819"/>
      <c r="AW58" s="819"/>
      <c r="AX58" s="819"/>
      <c r="AY58" s="819"/>
      <c r="AZ58" s="819"/>
      <c r="BA58" s="819"/>
      <c r="BB58" s="819"/>
      <c r="BC58" s="819"/>
      <c r="BD58" s="819"/>
    </row>
    <row r="59" spans="1:56" s="880" customFormat="1" ht="16.5" customHeight="1" x14ac:dyDescent="0.2">
      <c r="A59" s="875">
        <v>42</v>
      </c>
      <c r="B59" s="876"/>
      <c r="C59" s="877"/>
      <c r="D59" s="878"/>
      <c r="E59" s="878"/>
      <c r="F59" s="878"/>
      <c r="G59" s="1020"/>
      <c r="H59" s="1025">
        <f t="shared" si="0"/>
        <v>0</v>
      </c>
      <c r="I59" s="996" t="str">
        <f t="shared" si="3"/>
        <v xml:space="preserve"> </v>
      </c>
      <c r="J59" s="1017">
        <f t="shared" si="4"/>
        <v>0</v>
      </c>
      <c r="K59" s="1002"/>
      <c r="L59" s="1003"/>
      <c r="M59" s="1003"/>
      <c r="N59" s="1004"/>
      <c r="O59" s="1005">
        <f t="shared" si="5"/>
        <v>0</v>
      </c>
      <c r="P59" s="871"/>
      <c r="Q59" s="757">
        <f t="shared" si="1"/>
        <v>0</v>
      </c>
      <c r="R59" s="757">
        <f t="shared" si="7"/>
        <v>0</v>
      </c>
      <c r="S59" s="879"/>
      <c r="T59" s="873">
        <f t="shared" si="2"/>
        <v>0</v>
      </c>
      <c r="U59" s="819"/>
      <c r="V59" s="819"/>
      <c r="W59" s="819"/>
      <c r="X59" s="819"/>
      <c r="Y59" s="819"/>
      <c r="Z59" s="819"/>
      <c r="AA59" s="819"/>
      <c r="AB59" s="819"/>
      <c r="AC59" s="819"/>
      <c r="AD59" s="819"/>
      <c r="AE59" s="819"/>
      <c r="AF59" s="819"/>
      <c r="AG59" s="819"/>
      <c r="AH59" s="819"/>
      <c r="AI59" s="819"/>
      <c r="AJ59" s="819"/>
      <c r="AK59" s="819"/>
      <c r="AL59" s="819"/>
      <c r="AM59" s="819"/>
      <c r="AN59" s="819"/>
      <c r="AO59" s="819"/>
      <c r="AP59" s="819"/>
      <c r="AQ59" s="819"/>
      <c r="AR59" s="819"/>
      <c r="AS59" s="819"/>
      <c r="AT59" s="819"/>
      <c r="AU59" s="819"/>
      <c r="AV59" s="819"/>
      <c r="AW59" s="819"/>
      <c r="AX59" s="819"/>
      <c r="AY59" s="819"/>
      <c r="AZ59" s="819"/>
      <c r="BA59" s="819"/>
      <c r="BB59" s="819"/>
      <c r="BC59" s="819"/>
      <c r="BD59" s="819"/>
    </row>
    <row r="60" spans="1:56" s="880" customFormat="1" ht="16.5" customHeight="1" x14ac:dyDescent="0.2">
      <c r="A60" s="875">
        <v>43</v>
      </c>
      <c r="B60" s="876"/>
      <c r="C60" s="877"/>
      <c r="D60" s="878"/>
      <c r="E60" s="878"/>
      <c r="F60" s="878"/>
      <c r="G60" s="1020"/>
      <c r="H60" s="1025">
        <f t="shared" si="0"/>
        <v>0</v>
      </c>
      <c r="I60" s="996" t="str">
        <f t="shared" si="3"/>
        <v xml:space="preserve"> </v>
      </c>
      <c r="J60" s="1017">
        <f t="shared" si="4"/>
        <v>0</v>
      </c>
      <c r="K60" s="1002"/>
      <c r="L60" s="1003"/>
      <c r="M60" s="1003"/>
      <c r="N60" s="1004"/>
      <c r="O60" s="1005">
        <f t="shared" si="5"/>
        <v>0</v>
      </c>
      <c r="P60" s="871"/>
      <c r="Q60" s="757">
        <f t="shared" si="1"/>
        <v>0</v>
      </c>
      <c r="R60" s="757">
        <f t="shared" si="7"/>
        <v>0</v>
      </c>
      <c r="S60" s="879"/>
      <c r="T60" s="873">
        <f t="shared" si="2"/>
        <v>0</v>
      </c>
      <c r="U60" s="819"/>
      <c r="V60" s="819"/>
      <c r="W60" s="819"/>
      <c r="X60" s="819"/>
      <c r="Y60" s="819"/>
      <c r="Z60" s="819"/>
      <c r="AA60" s="819"/>
      <c r="AB60" s="819"/>
      <c r="AC60" s="819"/>
      <c r="AD60" s="819"/>
      <c r="AE60" s="819"/>
      <c r="AF60" s="819"/>
      <c r="AG60" s="819"/>
      <c r="AH60" s="819"/>
      <c r="AI60" s="819"/>
      <c r="AJ60" s="819"/>
      <c r="AK60" s="819"/>
      <c r="AL60" s="819"/>
      <c r="AM60" s="819"/>
      <c r="AN60" s="819"/>
      <c r="AO60" s="819"/>
      <c r="AP60" s="819"/>
      <c r="AQ60" s="819"/>
      <c r="AR60" s="819"/>
      <c r="AS60" s="819"/>
      <c r="AT60" s="819"/>
      <c r="AU60" s="819"/>
      <c r="AV60" s="819"/>
      <c r="AW60" s="819"/>
      <c r="AX60" s="819"/>
      <c r="AY60" s="819"/>
      <c r="AZ60" s="819"/>
      <c r="BA60" s="819"/>
      <c r="BB60" s="819"/>
      <c r="BC60" s="819"/>
      <c r="BD60" s="819"/>
    </row>
    <row r="61" spans="1:56" s="880" customFormat="1" ht="16.5" customHeight="1" x14ac:dyDescent="0.2">
      <c r="A61" s="875">
        <v>44</v>
      </c>
      <c r="B61" s="876"/>
      <c r="C61" s="877"/>
      <c r="D61" s="878"/>
      <c r="E61" s="878"/>
      <c r="F61" s="878"/>
      <c r="G61" s="1020"/>
      <c r="H61" s="1025">
        <f t="shared" si="0"/>
        <v>0</v>
      </c>
      <c r="I61" s="996" t="str">
        <f t="shared" si="3"/>
        <v xml:space="preserve"> </v>
      </c>
      <c r="J61" s="1017">
        <f t="shared" si="4"/>
        <v>0</v>
      </c>
      <c r="K61" s="1002"/>
      <c r="L61" s="1003"/>
      <c r="M61" s="1003"/>
      <c r="N61" s="1004"/>
      <c r="O61" s="1005">
        <f t="shared" si="5"/>
        <v>0</v>
      </c>
      <c r="P61" s="871"/>
      <c r="Q61" s="757">
        <f t="shared" si="1"/>
        <v>0</v>
      </c>
      <c r="R61" s="757">
        <f t="shared" si="7"/>
        <v>0</v>
      </c>
      <c r="S61" s="879"/>
      <c r="T61" s="873">
        <f t="shared" si="2"/>
        <v>0</v>
      </c>
      <c r="U61" s="819"/>
      <c r="V61" s="819"/>
      <c r="W61" s="819"/>
      <c r="X61" s="819"/>
      <c r="Y61" s="819"/>
      <c r="Z61" s="819"/>
      <c r="AA61" s="819"/>
      <c r="AB61" s="819"/>
      <c r="AC61" s="819"/>
      <c r="AD61" s="819"/>
      <c r="AE61" s="819"/>
      <c r="AF61" s="819"/>
      <c r="AG61" s="819"/>
      <c r="AH61" s="819"/>
      <c r="AI61" s="819"/>
      <c r="AJ61" s="819"/>
      <c r="AK61" s="819"/>
      <c r="AL61" s="819"/>
      <c r="AM61" s="819"/>
      <c r="AN61" s="819"/>
      <c r="AO61" s="819"/>
      <c r="AP61" s="819"/>
      <c r="AQ61" s="819"/>
      <c r="AR61" s="819"/>
      <c r="AS61" s="819"/>
      <c r="AT61" s="819"/>
      <c r="AU61" s="819"/>
      <c r="AV61" s="819"/>
      <c r="AW61" s="819"/>
      <c r="AX61" s="819"/>
      <c r="AY61" s="819"/>
      <c r="AZ61" s="819"/>
      <c r="BA61" s="819"/>
      <c r="BB61" s="819"/>
      <c r="BC61" s="819"/>
      <c r="BD61" s="819"/>
    </row>
    <row r="62" spans="1:56" s="880" customFormat="1" ht="16.5" customHeight="1" x14ac:dyDescent="0.2">
      <c r="A62" s="875">
        <v>45</v>
      </c>
      <c r="B62" s="876"/>
      <c r="C62" s="877"/>
      <c r="D62" s="878"/>
      <c r="E62" s="878"/>
      <c r="F62" s="878"/>
      <c r="G62" s="1020"/>
      <c r="H62" s="1025">
        <f t="shared" si="0"/>
        <v>0</v>
      </c>
      <c r="I62" s="996" t="str">
        <f t="shared" si="3"/>
        <v xml:space="preserve"> </v>
      </c>
      <c r="J62" s="1017">
        <f t="shared" si="4"/>
        <v>0</v>
      </c>
      <c r="K62" s="1002"/>
      <c r="L62" s="1003"/>
      <c r="M62" s="1003"/>
      <c r="N62" s="1004"/>
      <c r="O62" s="1005">
        <f t="shared" si="5"/>
        <v>0</v>
      </c>
      <c r="P62" s="871"/>
      <c r="Q62" s="757">
        <f t="shared" si="1"/>
        <v>0</v>
      </c>
      <c r="R62" s="757">
        <f t="shared" si="7"/>
        <v>0</v>
      </c>
      <c r="S62" s="879"/>
      <c r="T62" s="873">
        <f t="shared" si="2"/>
        <v>0</v>
      </c>
      <c r="U62" s="819"/>
      <c r="V62" s="819"/>
      <c r="W62" s="819"/>
      <c r="X62" s="819"/>
      <c r="Y62" s="819"/>
      <c r="Z62" s="819"/>
      <c r="AA62" s="819"/>
      <c r="AB62" s="819"/>
      <c r="AC62" s="819"/>
      <c r="AD62" s="819"/>
      <c r="AE62" s="819"/>
      <c r="AF62" s="819"/>
      <c r="AG62" s="819"/>
      <c r="AH62" s="819"/>
      <c r="AI62" s="819"/>
      <c r="AJ62" s="819"/>
      <c r="AK62" s="819"/>
      <c r="AL62" s="819"/>
      <c r="AM62" s="819"/>
      <c r="AN62" s="819"/>
      <c r="AO62" s="819"/>
      <c r="AP62" s="819"/>
      <c r="AQ62" s="819"/>
      <c r="AR62" s="819"/>
      <c r="AS62" s="819"/>
      <c r="AT62" s="819"/>
      <c r="AU62" s="819"/>
      <c r="AV62" s="819"/>
      <c r="AW62" s="819"/>
      <c r="AX62" s="819"/>
      <c r="AY62" s="819"/>
      <c r="AZ62" s="819"/>
      <c r="BA62" s="819"/>
      <c r="BB62" s="819"/>
      <c r="BC62" s="819"/>
      <c r="BD62" s="819"/>
    </row>
    <row r="63" spans="1:56" s="880" customFormat="1" ht="16.5" customHeight="1" x14ac:dyDescent="0.2">
      <c r="A63" s="875">
        <v>46</v>
      </c>
      <c r="B63" s="876"/>
      <c r="C63" s="877"/>
      <c r="D63" s="878"/>
      <c r="E63" s="878"/>
      <c r="F63" s="878"/>
      <c r="G63" s="1020"/>
      <c r="H63" s="1025">
        <f t="shared" si="0"/>
        <v>0</v>
      </c>
      <c r="I63" s="996" t="str">
        <f t="shared" si="3"/>
        <v xml:space="preserve"> </v>
      </c>
      <c r="J63" s="1017">
        <f t="shared" si="4"/>
        <v>0</v>
      </c>
      <c r="K63" s="1002"/>
      <c r="L63" s="1003"/>
      <c r="M63" s="1003"/>
      <c r="N63" s="1004"/>
      <c r="O63" s="1005">
        <f t="shared" si="5"/>
        <v>0</v>
      </c>
      <c r="P63" s="871"/>
      <c r="Q63" s="757">
        <f t="shared" si="1"/>
        <v>0</v>
      </c>
      <c r="R63" s="757">
        <f t="shared" si="7"/>
        <v>0</v>
      </c>
      <c r="S63" s="879"/>
      <c r="T63" s="873">
        <f t="shared" si="2"/>
        <v>0</v>
      </c>
      <c r="U63" s="819"/>
      <c r="V63" s="819"/>
      <c r="W63" s="819"/>
      <c r="X63" s="819"/>
      <c r="Y63" s="819"/>
      <c r="Z63" s="819"/>
      <c r="AA63" s="819"/>
      <c r="AB63" s="819"/>
      <c r="AC63" s="819"/>
      <c r="AD63" s="819"/>
      <c r="AE63" s="819"/>
      <c r="AF63" s="819"/>
      <c r="AG63" s="819"/>
      <c r="AH63" s="819"/>
      <c r="AI63" s="819"/>
      <c r="AJ63" s="819"/>
      <c r="AK63" s="819"/>
      <c r="AL63" s="819"/>
      <c r="AM63" s="819"/>
      <c r="AN63" s="819"/>
      <c r="AO63" s="819"/>
      <c r="AP63" s="819"/>
      <c r="AQ63" s="819"/>
      <c r="AR63" s="819"/>
      <c r="AS63" s="819"/>
      <c r="AT63" s="819"/>
      <c r="AU63" s="819"/>
      <c r="AV63" s="819"/>
      <c r="AW63" s="819"/>
      <c r="AX63" s="819"/>
      <c r="AY63" s="819"/>
      <c r="AZ63" s="819"/>
      <c r="BA63" s="819"/>
      <c r="BB63" s="819"/>
      <c r="BC63" s="819"/>
      <c r="BD63" s="819"/>
    </row>
    <row r="64" spans="1:56" s="880" customFormat="1" ht="16.5" customHeight="1" x14ac:dyDescent="0.2">
      <c r="A64" s="875">
        <v>47</v>
      </c>
      <c r="B64" s="876"/>
      <c r="C64" s="877"/>
      <c r="D64" s="878"/>
      <c r="E64" s="878"/>
      <c r="F64" s="878"/>
      <c r="G64" s="1020"/>
      <c r="H64" s="1025">
        <f t="shared" si="0"/>
        <v>0</v>
      </c>
      <c r="I64" s="996" t="str">
        <f t="shared" si="3"/>
        <v xml:space="preserve"> </v>
      </c>
      <c r="J64" s="1017">
        <f t="shared" si="4"/>
        <v>0</v>
      </c>
      <c r="K64" s="1002"/>
      <c r="L64" s="1003"/>
      <c r="M64" s="1003"/>
      <c r="N64" s="1004"/>
      <c r="O64" s="1005">
        <f t="shared" si="5"/>
        <v>0</v>
      </c>
      <c r="P64" s="871"/>
      <c r="Q64" s="757">
        <f t="shared" si="1"/>
        <v>0</v>
      </c>
      <c r="R64" s="757">
        <f t="shared" si="7"/>
        <v>0</v>
      </c>
      <c r="S64" s="879"/>
      <c r="T64" s="873">
        <f t="shared" si="2"/>
        <v>0</v>
      </c>
      <c r="U64" s="819"/>
      <c r="V64" s="819"/>
      <c r="W64" s="819"/>
      <c r="X64" s="819"/>
      <c r="Y64" s="819"/>
      <c r="Z64" s="819"/>
      <c r="AA64" s="819"/>
      <c r="AB64" s="819"/>
      <c r="AC64" s="819"/>
      <c r="AD64" s="819"/>
      <c r="AE64" s="819"/>
      <c r="AF64" s="819"/>
      <c r="AG64" s="819"/>
      <c r="AH64" s="819"/>
      <c r="AI64" s="819"/>
      <c r="AJ64" s="819"/>
      <c r="AK64" s="819"/>
      <c r="AL64" s="819"/>
      <c r="AM64" s="819"/>
      <c r="AN64" s="819"/>
      <c r="AO64" s="819"/>
      <c r="AP64" s="819"/>
      <c r="AQ64" s="819"/>
      <c r="AR64" s="819"/>
      <c r="AS64" s="819"/>
      <c r="AT64" s="819"/>
      <c r="AU64" s="819"/>
      <c r="AV64" s="819"/>
      <c r="AW64" s="819"/>
      <c r="AX64" s="819"/>
      <c r="AY64" s="819"/>
      <c r="AZ64" s="819"/>
      <c r="BA64" s="819"/>
      <c r="BB64" s="819"/>
      <c r="BC64" s="819"/>
      <c r="BD64" s="819"/>
    </row>
    <row r="65" spans="1:56" s="880" customFormat="1" ht="16.5" customHeight="1" x14ac:dyDescent="0.2">
      <c r="A65" s="875">
        <v>48</v>
      </c>
      <c r="B65" s="876"/>
      <c r="C65" s="877"/>
      <c r="D65" s="878"/>
      <c r="E65" s="878"/>
      <c r="F65" s="878"/>
      <c r="G65" s="1020"/>
      <c r="H65" s="1025">
        <f t="shared" si="0"/>
        <v>0</v>
      </c>
      <c r="I65" s="996" t="str">
        <f t="shared" si="3"/>
        <v xml:space="preserve"> </v>
      </c>
      <c r="J65" s="1017">
        <f t="shared" si="4"/>
        <v>0</v>
      </c>
      <c r="K65" s="1002"/>
      <c r="L65" s="1003"/>
      <c r="M65" s="1003"/>
      <c r="N65" s="1004"/>
      <c r="O65" s="1005">
        <f t="shared" si="5"/>
        <v>0</v>
      </c>
      <c r="P65" s="871"/>
      <c r="Q65" s="757">
        <f t="shared" si="1"/>
        <v>0</v>
      </c>
      <c r="R65" s="757">
        <f t="shared" si="7"/>
        <v>0</v>
      </c>
      <c r="S65" s="879"/>
      <c r="T65" s="873">
        <f t="shared" si="2"/>
        <v>0</v>
      </c>
      <c r="U65" s="819"/>
      <c r="V65" s="819"/>
      <c r="W65" s="819"/>
      <c r="X65" s="819"/>
      <c r="Y65" s="819"/>
      <c r="Z65" s="819"/>
      <c r="AA65" s="819"/>
      <c r="AB65" s="819"/>
      <c r="AC65" s="819"/>
      <c r="AD65" s="819"/>
      <c r="AE65" s="819"/>
      <c r="AF65" s="819"/>
      <c r="AG65" s="819"/>
      <c r="AH65" s="819"/>
      <c r="AI65" s="819"/>
      <c r="AJ65" s="819"/>
      <c r="AK65" s="819"/>
      <c r="AL65" s="819"/>
      <c r="AM65" s="819"/>
      <c r="AN65" s="819"/>
      <c r="AO65" s="819"/>
      <c r="AP65" s="819"/>
      <c r="AQ65" s="819"/>
      <c r="AR65" s="819"/>
      <c r="AS65" s="819"/>
      <c r="AT65" s="819"/>
      <c r="AU65" s="819"/>
      <c r="AV65" s="819"/>
      <c r="AW65" s="819"/>
      <c r="AX65" s="819"/>
      <c r="AY65" s="819"/>
      <c r="AZ65" s="819"/>
      <c r="BA65" s="819"/>
      <c r="BB65" s="819"/>
      <c r="BC65" s="819"/>
      <c r="BD65" s="819"/>
    </row>
    <row r="66" spans="1:56" s="880" customFormat="1" ht="16.5" customHeight="1" x14ac:dyDescent="0.2">
      <c r="A66" s="875">
        <v>49</v>
      </c>
      <c r="B66" s="876"/>
      <c r="C66" s="877"/>
      <c r="D66" s="878"/>
      <c r="E66" s="878"/>
      <c r="F66" s="878"/>
      <c r="G66" s="1020"/>
      <c r="H66" s="1025">
        <f t="shared" si="0"/>
        <v>0</v>
      </c>
      <c r="I66" s="996" t="str">
        <f t="shared" si="3"/>
        <v xml:space="preserve"> </v>
      </c>
      <c r="J66" s="1017">
        <f t="shared" si="4"/>
        <v>0</v>
      </c>
      <c r="K66" s="1002"/>
      <c r="L66" s="1003"/>
      <c r="M66" s="1003"/>
      <c r="N66" s="1004"/>
      <c r="O66" s="1005">
        <f t="shared" si="5"/>
        <v>0</v>
      </c>
      <c r="P66" s="871"/>
      <c r="Q66" s="757">
        <f t="shared" si="1"/>
        <v>0</v>
      </c>
      <c r="R66" s="757">
        <f t="shared" si="7"/>
        <v>0</v>
      </c>
      <c r="S66" s="879"/>
      <c r="T66" s="873">
        <f t="shared" si="2"/>
        <v>0</v>
      </c>
      <c r="U66" s="819"/>
      <c r="V66" s="819"/>
      <c r="W66" s="819"/>
      <c r="X66" s="819"/>
      <c r="Y66" s="819"/>
      <c r="Z66" s="819"/>
      <c r="AA66" s="819"/>
      <c r="AB66" s="819"/>
      <c r="AC66" s="819"/>
      <c r="AD66" s="819"/>
      <c r="AE66" s="819"/>
      <c r="AF66" s="819"/>
      <c r="AG66" s="819"/>
      <c r="AH66" s="819"/>
      <c r="AI66" s="819"/>
      <c r="AJ66" s="819"/>
      <c r="AK66" s="819"/>
      <c r="AL66" s="819"/>
      <c r="AM66" s="819"/>
      <c r="AN66" s="819"/>
      <c r="AO66" s="819"/>
      <c r="AP66" s="819"/>
      <c r="AQ66" s="819"/>
      <c r="AR66" s="819"/>
      <c r="AS66" s="819"/>
      <c r="AT66" s="819"/>
      <c r="AU66" s="819"/>
      <c r="AV66" s="819"/>
      <c r="AW66" s="819"/>
      <c r="AX66" s="819"/>
      <c r="AY66" s="819"/>
      <c r="AZ66" s="819"/>
      <c r="BA66" s="819"/>
      <c r="BB66" s="819"/>
      <c r="BC66" s="819"/>
      <c r="BD66" s="819"/>
    </row>
    <row r="67" spans="1:56" s="880" customFormat="1" ht="16.5" customHeight="1" x14ac:dyDescent="0.2">
      <c r="A67" s="883">
        <v>50</v>
      </c>
      <c r="B67" s="884"/>
      <c r="C67" s="877"/>
      <c r="D67" s="878"/>
      <c r="E67" s="878"/>
      <c r="F67" s="878"/>
      <c r="G67" s="1020"/>
      <c r="H67" s="1025">
        <f t="shared" si="0"/>
        <v>0</v>
      </c>
      <c r="I67" s="996" t="str">
        <f t="shared" si="3"/>
        <v xml:space="preserve"> </v>
      </c>
      <c r="J67" s="1017">
        <f t="shared" si="4"/>
        <v>0</v>
      </c>
      <c r="K67" s="1002"/>
      <c r="L67" s="1003"/>
      <c r="M67" s="1003"/>
      <c r="N67" s="1004"/>
      <c r="O67" s="1005">
        <f t="shared" si="5"/>
        <v>0</v>
      </c>
      <c r="P67" s="871"/>
      <c r="Q67" s="757">
        <f t="shared" si="1"/>
        <v>0</v>
      </c>
      <c r="R67" s="757">
        <f t="shared" si="7"/>
        <v>0</v>
      </c>
      <c r="S67" s="879"/>
      <c r="T67" s="873">
        <f t="shared" si="2"/>
        <v>0</v>
      </c>
      <c r="U67" s="819"/>
      <c r="V67" s="819"/>
      <c r="W67" s="819"/>
      <c r="X67" s="819"/>
      <c r="Y67" s="819"/>
      <c r="Z67" s="819"/>
      <c r="AA67" s="819"/>
      <c r="AB67" s="819"/>
      <c r="AC67" s="819"/>
      <c r="AD67" s="819"/>
      <c r="AE67" s="819"/>
      <c r="AF67" s="819"/>
      <c r="AG67" s="819"/>
      <c r="AH67" s="819"/>
      <c r="AI67" s="819"/>
      <c r="AJ67" s="819"/>
      <c r="AK67" s="819"/>
      <c r="AL67" s="819"/>
      <c r="AM67" s="819"/>
      <c r="AN67" s="819"/>
      <c r="AO67" s="819"/>
      <c r="AP67" s="819"/>
      <c r="AQ67" s="819"/>
      <c r="AR67" s="819"/>
      <c r="AS67" s="819"/>
      <c r="AT67" s="819"/>
      <c r="AU67" s="819"/>
      <c r="AV67" s="819"/>
      <c r="AW67" s="819"/>
      <c r="AX67" s="819"/>
      <c r="AY67" s="819"/>
      <c r="AZ67" s="819"/>
      <c r="BA67" s="819"/>
      <c r="BB67" s="819"/>
      <c r="BC67" s="819"/>
      <c r="BD67" s="819"/>
    </row>
    <row r="68" spans="1:56" s="880" customFormat="1" ht="16.5" customHeight="1" x14ac:dyDescent="0.2">
      <c r="A68" s="875">
        <v>51</v>
      </c>
      <c r="B68" s="876"/>
      <c r="C68" s="885"/>
      <c r="D68" s="878"/>
      <c r="E68" s="878"/>
      <c r="F68" s="878"/>
      <c r="G68" s="1020"/>
      <c r="H68" s="1025">
        <f t="shared" si="0"/>
        <v>0</v>
      </c>
      <c r="I68" s="996" t="str">
        <f t="shared" si="3"/>
        <v xml:space="preserve"> </v>
      </c>
      <c r="J68" s="1017">
        <f t="shared" si="4"/>
        <v>0</v>
      </c>
      <c r="K68" s="1002"/>
      <c r="L68" s="1003"/>
      <c r="M68" s="1003"/>
      <c r="N68" s="1004"/>
      <c r="O68" s="1005">
        <f t="shared" si="5"/>
        <v>0</v>
      </c>
      <c r="P68" s="871"/>
      <c r="Q68" s="757">
        <f t="shared" si="1"/>
        <v>0</v>
      </c>
      <c r="R68" s="757">
        <f t="shared" si="7"/>
        <v>0</v>
      </c>
      <c r="S68" s="879"/>
      <c r="T68" s="873">
        <f t="shared" si="2"/>
        <v>0</v>
      </c>
      <c r="U68" s="819"/>
      <c r="V68" s="819"/>
      <c r="W68" s="819"/>
      <c r="X68" s="819"/>
      <c r="Y68" s="819"/>
      <c r="Z68" s="819"/>
      <c r="AA68" s="819"/>
      <c r="AB68" s="819"/>
      <c r="AC68" s="819"/>
      <c r="AD68" s="819"/>
      <c r="AE68" s="819"/>
      <c r="AF68" s="819"/>
      <c r="AG68" s="819"/>
      <c r="AH68" s="819"/>
      <c r="AI68" s="819"/>
      <c r="AJ68" s="819"/>
      <c r="AK68" s="819"/>
      <c r="AL68" s="819"/>
      <c r="AM68" s="819"/>
      <c r="AN68" s="819"/>
      <c r="AO68" s="819"/>
      <c r="AP68" s="819"/>
      <c r="AQ68" s="819"/>
      <c r="AR68" s="819"/>
      <c r="AS68" s="819"/>
      <c r="AT68" s="819"/>
      <c r="AU68" s="819"/>
      <c r="AV68" s="819"/>
      <c r="AW68" s="819"/>
      <c r="AX68" s="819"/>
      <c r="AY68" s="819"/>
      <c r="AZ68" s="819"/>
      <c r="BA68" s="819"/>
      <c r="BB68" s="819"/>
      <c r="BC68" s="819"/>
      <c r="BD68" s="819"/>
    </row>
    <row r="69" spans="1:56" s="880" customFormat="1" ht="16.5" customHeight="1" x14ac:dyDescent="0.2">
      <c r="A69" s="875">
        <v>52</v>
      </c>
      <c r="B69" s="876"/>
      <c r="C69" s="877"/>
      <c r="D69" s="878"/>
      <c r="E69" s="878"/>
      <c r="F69" s="878"/>
      <c r="G69" s="1020"/>
      <c r="H69" s="1025">
        <f t="shared" si="0"/>
        <v>0</v>
      </c>
      <c r="I69" s="996" t="str">
        <f t="shared" si="3"/>
        <v xml:space="preserve"> </v>
      </c>
      <c r="J69" s="1017">
        <f t="shared" si="4"/>
        <v>0</v>
      </c>
      <c r="K69" s="1002"/>
      <c r="L69" s="1003"/>
      <c r="M69" s="1003"/>
      <c r="N69" s="1004"/>
      <c r="O69" s="1005">
        <f t="shared" si="5"/>
        <v>0</v>
      </c>
      <c r="P69" s="871"/>
      <c r="Q69" s="757">
        <f t="shared" si="1"/>
        <v>0</v>
      </c>
      <c r="R69" s="757">
        <f t="shared" si="7"/>
        <v>0</v>
      </c>
      <c r="S69" s="879"/>
      <c r="T69" s="873">
        <f t="shared" si="2"/>
        <v>0</v>
      </c>
      <c r="U69" s="819"/>
      <c r="V69" s="819"/>
      <c r="W69" s="819"/>
      <c r="X69" s="819"/>
      <c r="Y69" s="819"/>
      <c r="Z69" s="819"/>
      <c r="AA69" s="819"/>
      <c r="AB69" s="819"/>
      <c r="AC69" s="819"/>
      <c r="AD69" s="819"/>
      <c r="AE69" s="819"/>
      <c r="AF69" s="819"/>
      <c r="AG69" s="819"/>
      <c r="AH69" s="819"/>
      <c r="AI69" s="819"/>
      <c r="AJ69" s="819"/>
      <c r="AK69" s="819"/>
      <c r="AL69" s="819"/>
      <c r="AM69" s="819"/>
      <c r="AN69" s="819"/>
      <c r="AO69" s="819"/>
      <c r="AP69" s="819"/>
      <c r="AQ69" s="819"/>
      <c r="AR69" s="819"/>
      <c r="AS69" s="819"/>
      <c r="AT69" s="819"/>
      <c r="AU69" s="819"/>
      <c r="AV69" s="819"/>
      <c r="AW69" s="819"/>
      <c r="AX69" s="819"/>
      <c r="AY69" s="819"/>
      <c r="AZ69" s="819"/>
      <c r="BA69" s="819"/>
      <c r="BB69" s="819"/>
      <c r="BC69" s="819"/>
      <c r="BD69" s="819"/>
    </row>
    <row r="70" spans="1:56" s="880" customFormat="1" ht="16.5" customHeight="1" x14ac:dyDescent="0.2">
      <c r="A70" s="875">
        <v>53</v>
      </c>
      <c r="B70" s="876"/>
      <c r="C70" s="877"/>
      <c r="D70" s="878"/>
      <c r="E70" s="878"/>
      <c r="F70" s="878"/>
      <c r="G70" s="1020"/>
      <c r="H70" s="1025">
        <f t="shared" si="0"/>
        <v>0</v>
      </c>
      <c r="I70" s="996" t="str">
        <f t="shared" si="3"/>
        <v xml:space="preserve"> </v>
      </c>
      <c r="J70" s="1017">
        <f t="shared" si="4"/>
        <v>0</v>
      </c>
      <c r="K70" s="1002"/>
      <c r="L70" s="1003"/>
      <c r="M70" s="1003"/>
      <c r="N70" s="1004"/>
      <c r="O70" s="1005">
        <f t="shared" si="5"/>
        <v>0</v>
      </c>
      <c r="P70" s="871"/>
      <c r="Q70" s="757">
        <f t="shared" si="1"/>
        <v>0</v>
      </c>
      <c r="R70" s="757">
        <f t="shared" si="7"/>
        <v>0</v>
      </c>
      <c r="S70" s="879"/>
      <c r="T70" s="873">
        <f t="shared" si="2"/>
        <v>0</v>
      </c>
      <c r="U70" s="819"/>
      <c r="V70" s="819"/>
      <c r="W70" s="819"/>
      <c r="X70" s="819"/>
      <c r="Y70" s="819"/>
      <c r="Z70" s="819"/>
      <c r="AA70" s="819"/>
      <c r="AB70" s="819"/>
      <c r="AC70" s="819"/>
      <c r="AD70" s="819"/>
      <c r="AE70" s="819"/>
      <c r="AF70" s="819"/>
      <c r="AG70" s="819"/>
      <c r="AH70" s="819"/>
      <c r="AI70" s="819"/>
      <c r="AJ70" s="819"/>
      <c r="AK70" s="819"/>
      <c r="AL70" s="819"/>
      <c r="AM70" s="819"/>
      <c r="AN70" s="819"/>
      <c r="AO70" s="819"/>
      <c r="AP70" s="819"/>
      <c r="AQ70" s="819"/>
      <c r="AR70" s="819"/>
      <c r="AS70" s="819"/>
      <c r="AT70" s="819"/>
      <c r="AU70" s="819"/>
      <c r="AV70" s="819"/>
      <c r="AW70" s="819"/>
      <c r="AX70" s="819"/>
      <c r="AY70" s="819"/>
      <c r="AZ70" s="819"/>
      <c r="BA70" s="819"/>
      <c r="BB70" s="819"/>
      <c r="BC70" s="819"/>
      <c r="BD70" s="819"/>
    </row>
    <row r="71" spans="1:56" s="880" customFormat="1" ht="16.5" customHeight="1" x14ac:dyDescent="0.2">
      <c r="A71" s="875">
        <v>54</v>
      </c>
      <c r="B71" s="876"/>
      <c r="C71" s="877"/>
      <c r="D71" s="878"/>
      <c r="E71" s="878"/>
      <c r="F71" s="878"/>
      <c r="G71" s="1020"/>
      <c r="H71" s="1025">
        <f t="shared" si="0"/>
        <v>0</v>
      </c>
      <c r="I71" s="996" t="str">
        <f t="shared" si="3"/>
        <v xml:space="preserve"> </v>
      </c>
      <c r="J71" s="1017">
        <f t="shared" si="4"/>
        <v>0</v>
      </c>
      <c r="K71" s="1002"/>
      <c r="L71" s="1003"/>
      <c r="M71" s="1003"/>
      <c r="N71" s="1004"/>
      <c r="O71" s="1005">
        <f t="shared" si="5"/>
        <v>0</v>
      </c>
      <c r="P71" s="871"/>
      <c r="Q71" s="757">
        <f t="shared" si="1"/>
        <v>0</v>
      </c>
      <c r="R71" s="757">
        <f t="shared" si="7"/>
        <v>0</v>
      </c>
      <c r="S71" s="879"/>
      <c r="T71" s="873">
        <f t="shared" si="2"/>
        <v>0</v>
      </c>
      <c r="U71" s="819"/>
      <c r="V71" s="819"/>
      <c r="W71" s="819"/>
      <c r="X71" s="819"/>
      <c r="Y71" s="819"/>
      <c r="Z71" s="819"/>
      <c r="AA71" s="819"/>
      <c r="AB71" s="819"/>
      <c r="AC71" s="819"/>
      <c r="AD71" s="819"/>
      <c r="AE71" s="819"/>
      <c r="AF71" s="819"/>
      <c r="AG71" s="819"/>
      <c r="AH71" s="819"/>
      <c r="AI71" s="819"/>
      <c r="AJ71" s="819"/>
      <c r="AK71" s="819"/>
      <c r="AL71" s="819"/>
      <c r="AM71" s="819"/>
      <c r="AN71" s="819"/>
      <c r="AO71" s="819"/>
      <c r="AP71" s="819"/>
      <c r="AQ71" s="819"/>
      <c r="AR71" s="819"/>
      <c r="AS71" s="819"/>
      <c r="AT71" s="819"/>
      <c r="AU71" s="819"/>
      <c r="AV71" s="819"/>
      <c r="AW71" s="819"/>
      <c r="AX71" s="819"/>
      <c r="AY71" s="819"/>
      <c r="AZ71" s="819"/>
      <c r="BA71" s="819"/>
      <c r="BB71" s="819"/>
      <c r="BC71" s="819"/>
      <c r="BD71" s="819"/>
    </row>
    <row r="72" spans="1:56" s="880" customFormat="1" ht="16.5" customHeight="1" x14ac:dyDescent="0.2">
      <c r="A72" s="875">
        <v>55</v>
      </c>
      <c r="B72" s="884"/>
      <c r="C72" s="877"/>
      <c r="D72" s="878"/>
      <c r="E72" s="878"/>
      <c r="F72" s="878"/>
      <c r="G72" s="1020"/>
      <c r="H72" s="1025">
        <f t="shared" si="0"/>
        <v>0</v>
      </c>
      <c r="I72" s="996" t="str">
        <f t="shared" si="3"/>
        <v xml:space="preserve"> </v>
      </c>
      <c r="J72" s="1017">
        <f t="shared" si="4"/>
        <v>0</v>
      </c>
      <c r="K72" s="1002"/>
      <c r="L72" s="1003"/>
      <c r="M72" s="1003"/>
      <c r="N72" s="1004"/>
      <c r="O72" s="1005">
        <f t="shared" si="5"/>
        <v>0</v>
      </c>
      <c r="P72" s="871"/>
      <c r="Q72" s="757">
        <f t="shared" si="1"/>
        <v>0</v>
      </c>
      <c r="R72" s="757">
        <f t="shared" si="7"/>
        <v>0</v>
      </c>
      <c r="S72" s="879"/>
      <c r="T72" s="873">
        <f t="shared" si="2"/>
        <v>0</v>
      </c>
      <c r="U72" s="819"/>
      <c r="V72" s="819"/>
      <c r="W72" s="819"/>
      <c r="X72" s="819"/>
      <c r="Y72" s="819"/>
      <c r="Z72" s="819"/>
      <c r="AA72" s="819"/>
      <c r="AB72" s="819"/>
      <c r="AC72" s="819"/>
      <c r="AD72" s="819"/>
      <c r="AE72" s="819"/>
      <c r="AF72" s="819"/>
      <c r="AG72" s="819"/>
      <c r="AH72" s="819"/>
      <c r="AI72" s="819"/>
      <c r="AJ72" s="819"/>
      <c r="AK72" s="819"/>
      <c r="AL72" s="819"/>
      <c r="AM72" s="819"/>
      <c r="AN72" s="819"/>
      <c r="AO72" s="819"/>
      <c r="AP72" s="819"/>
      <c r="AQ72" s="819"/>
      <c r="AR72" s="819"/>
      <c r="AS72" s="819"/>
      <c r="AT72" s="819"/>
      <c r="AU72" s="819"/>
      <c r="AV72" s="819"/>
      <c r="AW72" s="819"/>
      <c r="AX72" s="819"/>
      <c r="AY72" s="819"/>
      <c r="AZ72" s="819"/>
      <c r="BA72" s="819"/>
      <c r="BB72" s="819"/>
      <c r="BC72" s="819"/>
      <c r="BD72" s="819"/>
    </row>
    <row r="73" spans="1:56" s="880" customFormat="1" ht="16.5" customHeight="1" x14ac:dyDescent="0.2">
      <c r="A73" s="875">
        <v>56</v>
      </c>
      <c r="B73" s="876"/>
      <c r="C73" s="877"/>
      <c r="D73" s="878"/>
      <c r="E73" s="878"/>
      <c r="F73" s="878"/>
      <c r="G73" s="1020"/>
      <c r="H73" s="1025">
        <f t="shared" si="0"/>
        <v>0</v>
      </c>
      <c r="I73" s="996" t="str">
        <f t="shared" si="3"/>
        <v xml:space="preserve"> </v>
      </c>
      <c r="J73" s="1017">
        <f t="shared" si="4"/>
        <v>0</v>
      </c>
      <c r="K73" s="1002"/>
      <c r="L73" s="1003"/>
      <c r="M73" s="1003"/>
      <c r="N73" s="1004"/>
      <c r="O73" s="1005">
        <f t="shared" si="5"/>
        <v>0</v>
      </c>
      <c r="P73" s="871"/>
      <c r="Q73" s="757">
        <f t="shared" si="1"/>
        <v>0</v>
      </c>
      <c r="R73" s="757">
        <f t="shared" si="7"/>
        <v>0</v>
      </c>
      <c r="S73" s="879"/>
      <c r="T73" s="873">
        <f t="shared" si="2"/>
        <v>0</v>
      </c>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19"/>
      <c r="BA73" s="819"/>
      <c r="BB73" s="819"/>
      <c r="BC73" s="819"/>
      <c r="BD73" s="819"/>
    </row>
    <row r="74" spans="1:56" s="880" customFormat="1" ht="16.5" customHeight="1" x14ac:dyDescent="0.2">
      <c r="A74" s="875">
        <v>57</v>
      </c>
      <c r="B74" s="876"/>
      <c r="C74" s="877"/>
      <c r="D74" s="878"/>
      <c r="E74" s="878"/>
      <c r="F74" s="878"/>
      <c r="G74" s="1020"/>
      <c r="H74" s="1025">
        <f t="shared" si="0"/>
        <v>0</v>
      </c>
      <c r="I74" s="996" t="str">
        <f t="shared" si="3"/>
        <v xml:space="preserve"> </v>
      </c>
      <c r="J74" s="1017">
        <f t="shared" si="4"/>
        <v>0</v>
      </c>
      <c r="K74" s="1002"/>
      <c r="L74" s="1003"/>
      <c r="M74" s="1003"/>
      <c r="N74" s="1004"/>
      <c r="O74" s="1005">
        <f t="shared" si="5"/>
        <v>0</v>
      </c>
      <c r="P74" s="871"/>
      <c r="Q74" s="757">
        <f t="shared" si="1"/>
        <v>0</v>
      </c>
      <c r="R74" s="757">
        <f t="shared" si="7"/>
        <v>0</v>
      </c>
      <c r="S74" s="879"/>
      <c r="T74" s="873">
        <f t="shared" si="2"/>
        <v>0</v>
      </c>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19"/>
      <c r="BA74" s="819"/>
      <c r="BB74" s="819"/>
      <c r="BC74" s="819"/>
      <c r="BD74" s="819"/>
    </row>
    <row r="75" spans="1:56" s="880" customFormat="1" ht="16.5" customHeight="1" x14ac:dyDescent="0.2">
      <c r="A75" s="875">
        <v>58</v>
      </c>
      <c r="B75" s="876"/>
      <c r="C75" s="877"/>
      <c r="D75" s="878"/>
      <c r="E75" s="878"/>
      <c r="F75" s="878"/>
      <c r="G75" s="1020"/>
      <c r="H75" s="1025">
        <f t="shared" si="0"/>
        <v>0</v>
      </c>
      <c r="I75" s="996" t="str">
        <f t="shared" si="3"/>
        <v xml:space="preserve"> </v>
      </c>
      <c r="J75" s="1017">
        <f t="shared" si="4"/>
        <v>0</v>
      </c>
      <c r="K75" s="1002"/>
      <c r="L75" s="1003"/>
      <c r="M75" s="1003"/>
      <c r="N75" s="1004"/>
      <c r="O75" s="1005">
        <f t="shared" si="5"/>
        <v>0</v>
      </c>
      <c r="P75" s="871"/>
      <c r="Q75" s="757">
        <f t="shared" si="1"/>
        <v>0</v>
      </c>
      <c r="R75" s="757">
        <f t="shared" si="7"/>
        <v>0</v>
      </c>
      <c r="S75" s="879"/>
      <c r="T75" s="873">
        <f t="shared" si="2"/>
        <v>0</v>
      </c>
      <c r="U75" s="819"/>
      <c r="V75" s="819"/>
      <c r="W75" s="819"/>
      <c r="X75" s="819"/>
      <c r="Y75" s="819"/>
      <c r="Z75" s="819"/>
      <c r="AA75" s="819"/>
      <c r="AB75" s="819"/>
      <c r="AC75" s="819"/>
      <c r="AD75" s="819"/>
      <c r="AE75" s="819"/>
      <c r="AF75" s="819"/>
      <c r="AG75" s="819"/>
      <c r="AH75" s="819"/>
      <c r="AI75" s="819"/>
      <c r="AJ75" s="819"/>
      <c r="AK75" s="819"/>
      <c r="AL75" s="819"/>
      <c r="AM75" s="819"/>
      <c r="AN75" s="819"/>
      <c r="AO75" s="819"/>
      <c r="AP75" s="819"/>
      <c r="AQ75" s="819"/>
      <c r="AR75" s="819"/>
      <c r="AS75" s="819"/>
      <c r="AT75" s="819"/>
      <c r="AU75" s="819"/>
      <c r="AV75" s="819"/>
      <c r="AW75" s="819"/>
      <c r="AX75" s="819"/>
      <c r="AY75" s="819"/>
      <c r="AZ75" s="819"/>
      <c r="BA75" s="819"/>
      <c r="BB75" s="819"/>
      <c r="BC75" s="819"/>
      <c r="BD75" s="819"/>
    </row>
    <row r="76" spans="1:56" s="880" customFormat="1" ht="16.5" customHeight="1" x14ac:dyDescent="0.2">
      <c r="A76" s="875">
        <v>59</v>
      </c>
      <c r="B76" s="876"/>
      <c r="C76" s="877"/>
      <c r="D76" s="878"/>
      <c r="E76" s="878"/>
      <c r="F76" s="878"/>
      <c r="G76" s="1020"/>
      <c r="H76" s="1025">
        <f t="shared" si="0"/>
        <v>0</v>
      </c>
      <c r="I76" s="996" t="str">
        <f t="shared" si="3"/>
        <v xml:space="preserve"> </v>
      </c>
      <c r="J76" s="1017">
        <f t="shared" si="4"/>
        <v>0</v>
      </c>
      <c r="K76" s="1002"/>
      <c r="L76" s="1003"/>
      <c r="M76" s="1003"/>
      <c r="N76" s="1004"/>
      <c r="O76" s="1005">
        <f t="shared" si="5"/>
        <v>0</v>
      </c>
      <c r="P76" s="871"/>
      <c r="Q76" s="757">
        <f t="shared" si="1"/>
        <v>0</v>
      </c>
      <c r="R76" s="757">
        <f t="shared" si="7"/>
        <v>0</v>
      </c>
      <c r="S76" s="879"/>
      <c r="T76" s="873">
        <f t="shared" si="2"/>
        <v>0</v>
      </c>
      <c r="U76" s="819"/>
      <c r="V76" s="819"/>
      <c r="W76" s="819"/>
      <c r="X76" s="819"/>
      <c r="Y76" s="819"/>
      <c r="Z76" s="819"/>
      <c r="AA76" s="819"/>
      <c r="AB76" s="819"/>
      <c r="AC76" s="819"/>
      <c r="AD76" s="819"/>
      <c r="AE76" s="819"/>
      <c r="AF76" s="819"/>
      <c r="AG76" s="819"/>
      <c r="AH76" s="819"/>
      <c r="AI76" s="819"/>
      <c r="AJ76" s="819"/>
      <c r="AK76" s="819"/>
      <c r="AL76" s="819"/>
      <c r="AM76" s="819"/>
      <c r="AN76" s="819"/>
      <c r="AO76" s="819"/>
      <c r="AP76" s="819"/>
      <c r="AQ76" s="819"/>
      <c r="AR76" s="819"/>
      <c r="AS76" s="819"/>
      <c r="AT76" s="819"/>
      <c r="AU76" s="819"/>
      <c r="AV76" s="819"/>
      <c r="AW76" s="819"/>
      <c r="AX76" s="819"/>
      <c r="AY76" s="819"/>
      <c r="AZ76" s="819"/>
      <c r="BA76" s="819"/>
      <c r="BB76" s="819"/>
      <c r="BC76" s="819"/>
      <c r="BD76" s="819"/>
    </row>
    <row r="77" spans="1:56" s="880" customFormat="1" ht="16.5" customHeight="1" x14ac:dyDescent="0.2">
      <c r="A77" s="875">
        <v>60</v>
      </c>
      <c r="B77" s="876"/>
      <c r="C77" s="877"/>
      <c r="D77" s="878"/>
      <c r="E77" s="878"/>
      <c r="F77" s="878"/>
      <c r="G77" s="1020"/>
      <c r="H77" s="1025">
        <f t="shared" si="0"/>
        <v>0</v>
      </c>
      <c r="I77" s="996" t="str">
        <f t="shared" si="3"/>
        <v xml:space="preserve"> </v>
      </c>
      <c r="J77" s="1017">
        <f t="shared" si="4"/>
        <v>0</v>
      </c>
      <c r="K77" s="1002"/>
      <c r="L77" s="1003"/>
      <c r="M77" s="1003"/>
      <c r="N77" s="1004"/>
      <c r="O77" s="1005">
        <f t="shared" si="5"/>
        <v>0</v>
      </c>
      <c r="P77" s="871"/>
      <c r="Q77" s="757">
        <f t="shared" si="1"/>
        <v>0</v>
      </c>
      <c r="R77" s="757">
        <f t="shared" si="7"/>
        <v>0</v>
      </c>
      <c r="S77" s="879"/>
      <c r="T77" s="873">
        <f t="shared" si="2"/>
        <v>0</v>
      </c>
      <c r="U77" s="819"/>
      <c r="V77" s="819"/>
      <c r="W77" s="819"/>
      <c r="X77" s="819"/>
      <c r="Y77" s="819"/>
      <c r="Z77" s="819"/>
      <c r="AA77" s="819"/>
      <c r="AB77" s="819"/>
      <c r="AC77" s="819"/>
      <c r="AD77" s="819"/>
      <c r="AE77" s="819"/>
      <c r="AF77" s="819"/>
      <c r="AG77" s="819"/>
      <c r="AH77" s="819"/>
      <c r="AI77" s="819"/>
      <c r="AJ77" s="819"/>
      <c r="AK77" s="819"/>
      <c r="AL77" s="819"/>
      <c r="AM77" s="819"/>
      <c r="AN77" s="819"/>
      <c r="AO77" s="819"/>
      <c r="AP77" s="819"/>
      <c r="AQ77" s="819"/>
      <c r="AR77" s="819"/>
      <c r="AS77" s="819"/>
      <c r="AT77" s="819"/>
      <c r="AU77" s="819"/>
      <c r="AV77" s="819"/>
      <c r="AW77" s="819"/>
      <c r="AX77" s="819"/>
      <c r="AY77" s="819"/>
      <c r="AZ77" s="819"/>
      <c r="BA77" s="819"/>
      <c r="BB77" s="819"/>
      <c r="BC77" s="819"/>
      <c r="BD77" s="819"/>
    </row>
    <row r="78" spans="1:56" s="880" customFormat="1" ht="16.5" customHeight="1" x14ac:dyDescent="0.2">
      <c r="A78" s="875">
        <v>61</v>
      </c>
      <c r="B78" s="876"/>
      <c r="C78" s="877"/>
      <c r="D78" s="878"/>
      <c r="E78" s="878"/>
      <c r="F78" s="878"/>
      <c r="G78" s="1020"/>
      <c r="H78" s="1025">
        <f t="shared" si="0"/>
        <v>0</v>
      </c>
      <c r="I78" s="996" t="str">
        <f t="shared" si="3"/>
        <v xml:space="preserve"> </v>
      </c>
      <c r="J78" s="1017">
        <f t="shared" si="4"/>
        <v>0</v>
      </c>
      <c r="K78" s="1002"/>
      <c r="L78" s="1003"/>
      <c r="M78" s="1003"/>
      <c r="N78" s="1004"/>
      <c r="O78" s="1005">
        <f t="shared" si="5"/>
        <v>0</v>
      </c>
      <c r="P78" s="871"/>
      <c r="Q78" s="757">
        <f t="shared" si="1"/>
        <v>0</v>
      </c>
      <c r="R78" s="757">
        <f t="shared" si="7"/>
        <v>0</v>
      </c>
      <c r="S78" s="879"/>
      <c r="T78" s="873">
        <f t="shared" si="2"/>
        <v>0</v>
      </c>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19"/>
      <c r="BA78" s="819"/>
      <c r="BB78" s="819"/>
      <c r="BC78" s="819"/>
      <c r="BD78" s="819"/>
    </row>
    <row r="79" spans="1:56" s="880" customFormat="1" ht="16.5" customHeight="1" x14ac:dyDescent="0.2">
      <c r="A79" s="875">
        <v>62</v>
      </c>
      <c r="B79" s="876"/>
      <c r="C79" s="877"/>
      <c r="D79" s="878"/>
      <c r="E79" s="878"/>
      <c r="F79" s="878"/>
      <c r="G79" s="1020"/>
      <c r="H79" s="1025">
        <f t="shared" si="0"/>
        <v>0</v>
      </c>
      <c r="I79" s="996" t="str">
        <f t="shared" si="3"/>
        <v xml:space="preserve"> </v>
      </c>
      <c r="J79" s="1017">
        <f t="shared" si="4"/>
        <v>0</v>
      </c>
      <c r="K79" s="1002"/>
      <c r="L79" s="1003"/>
      <c r="M79" s="1003"/>
      <c r="N79" s="1004"/>
      <c r="O79" s="1005">
        <f t="shared" si="5"/>
        <v>0</v>
      </c>
      <c r="P79" s="871"/>
      <c r="Q79" s="757">
        <f t="shared" si="1"/>
        <v>0</v>
      </c>
      <c r="R79" s="757">
        <f t="shared" si="7"/>
        <v>0</v>
      </c>
      <c r="S79" s="879"/>
      <c r="T79" s="873">
        <f t="shared" si="2"/>
        <v>0</v>
      </c>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19"/>
      <c r="BA79" s="819"/>
      <c r="BB79" s="819"/>
      <c r="BC79" s="819"/>
      <c r="BD79" s="819"/>
    </row>
    <row r="80" spans="1:56" s="880" customFormat="1" ht="16.5" customHeight="1" x14ac:dyDescent="0.2">
      <c r="A80" s="875">
        <v>63</v>
      </c>
      <c r="B80" s="876"/>
      <c r="C80" s="877"/>
      <c r="D80" s="878"/>
      <c r="E80" s="878"/>
      <c r="F80" s="878"/>
      <c r="G80" s="1020"/>
      <c r="H80" s="1025">
        <f t="shared" si="0"/>
        <v>0</v>
      </c>
      <c r="I80" s="996" t="str">
        <f t="shared" si="3"/>
        <v xml:space="preserve"> </v>
      </c>
      <c r="J80" s="1017">
        <f t="shared" si="4"/>
        <v>0</v>
      </c>
      <c r="K80" s="1002"/>
      <c r="L80" s="1003"/>
      <c r="M80" s="1003"/>
      <c r="N80" s="1004"/>
      <c r="O80" s="1005">
        <f t="shared" si="5"/>
        <v>0</v>
      </c>
      <c r="P80" s="871"/>
      <c r="Q80" s="757">
        <f t="shared" si="1"/>
        <v>0</v>
      </c>
      <c r="R80" s="757">
        <f t="shared" si="7"/>
        <v>0</v>
      </c>
      <c r="S80" s="879"/>
      <c r="T80" s="873">
        <f t="shared" si="2"/>
        <v>0</v>
      </c>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19"/>
      <c r="BA80" s="819"/>
      <c r="BB80" s="819"/>
      <c r="BC80" s="819"/>
      <c r="BD80" s="819"/>
    </row>
    <row r="81" spans="1:56" s="880" customFormat="1" ht="16.5" customHeight="1" x14ac:dyDescent="0.2">
      <c r="A81" s="875">
        <v>64</v>
      </c>
      <c r="B81" s="876"/>
      <c r="C81" s="877"/>
      <c r="D81" s="878"/>
      <c r="E81" s="878"/>
      <c r="F81" s="878"/>
      <c r="G81" s="1020"/>
      <c r="H81" s="1025">
        <f t="shared" si="0"/>
        <v>0</v>
      </c>
      <c r="I81" s="996" t="str">
        <f t="shared" si="3"/>
        <v xml:space="preserve"> </v>
      </c>
      <c r="J81" s="1017">
        <f t="shared" si="4"/>
        <v>0</v>
      </c>
      <c r="K81" s="1002"/>
      <c r="L81" s="1003"/>
      <c r="M81" s="1003"/>
      <c r="N81" s="1004"/>
      <c r="O81" s="1005">
        <f t="shared" si="5"/>
        <v>0</v>
      </c>
      <c r="P81" s="871"/>
      <c r="Q81" s="757">
        <f t="shared" si="1"/>
        <v>0</v>
      </c>
      <c r="R81" s="757">
        <f t="shared" si="7"/>
        <v>0</v>
      </c>
      <c r="S81" s="879"/>
      <c r="T81" s="873">
        <f t="shared" si="2"/>
        <v>0</v>
      </c>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19"/>
      <c r="BA81" s="819"/>
      <c r="BB81" s="819"/>
      <c r="BC81" s="819"/>
      <c r="BD81" s="819"/>
    </row>
    <row r="82" spans="1:56" s="880" customFormat="1" ht="16.5" customHeight="1" x14ac:dyDescent="0.2">
      <c r="A82" s="875">
        <v>65</v>
      </c>
      <c r="B82" s="876"/>
      <c r="C82" s="877"/>
      <c r="D82" s="878"/>
      <c r="E82" s="878"/>
      <c r="F82" s="878"/>
      <c r="G82" s="1020"/>
      <c r="H82" s="1025">
        <f t="shared" ref="H82:H120" si="8">IF(ISERROR(D82/E82*F82*G82),0,(D82/E82*F82*G82))</f>
        <v>0</v>
      </c>
      <c r="I82" s="996" t="str">
        <f t="shared" si="3"/>
        <v xml:space="preserve"> </v>
      </c>
      <c r="J82" s="1017">
        <f t="shared" si="4"/>
        <v>0</v>
      </c>
      <c r="K82" s="1002"/>
      <c r="L82" s="1003"/>
      <c r="M82" s="1003"/>
      <c r="N82" s="1004"/>
      <c r="O82" s="1005">
        <f t="shared" si="5"/>
        <v>0</v>
      </c>
      <c r="P82" s="871"/>
      <c r="Q82" s="757">
        <f t="shared" ref="Q82:Q120" si="9">IF(J82&gt;0,H82+O82,0)</f>
        <v>0</v>
      </c>
      <c r="R82" s="757">
        <f t="shared" si="7"/>
        <v>0</v>
      </c>
      <c r="S82" s="879"/>
      <c r="T82" s="873">
        <f t="shared" ref="T82:T120" si="10">IF(AND(H82&gt;=0,C82&lt;&gt;"",LEN(C82)&lt;$T$7),1,0)</f>
        <v>0</v>
      </c>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19"/>
      <c r="BA82" s="819"/>
      <c r="BB82" s="819"/>
      <c r="BC82" s="819"/>
      <c r="BD82" s="819"/>
    </row>
    <row r="83" spans="1:56" s="880" customFormat="1" ht="16.5" customHeight="1" x14ac:dyDescent="0.2">
      <c r="A83" s="875">
        <v>66</v>
      </c>
      <c r="B83" s="876"/>
      <c r="C83" s="877"/>
      <c r="D83" s="878"/>
      <c r="E83" s="878"/>
      <c r="F83" s="878"/>
      <c r="G83" s="1020"/>
      <c r="H83" s="1025">
        <f t="shared" si="8"/>
        <v>0</v>
      </c>
      <c r="I83" s="996" t="str">
        <f t="shared" ref="I83:I120" si="11">IF(H83&gt;0,IF($T$6*1,"Ja","Nein")," ")</f>
        <v xml:space="preserve"> </v>
      </c>
      <c r="J83" s="1017">
        <f t="shared" ref="J83:J120" si="12">IF(T$6*1&gt;0,H83*IFERROR(1+$T$4,1),H83)</f>
        <v>0</v>
      </c>
      <c r="K83" s="1002"/>
      <c r="L83" s="1003"/>
      <c r="M83" s="1003"/>
      <c r="N83" s="1004"/>
      <c r="O83" s="1005">
        <f t="shared" ref="O83:O120" si="13">IF(H83&gt;0,(IF(K83&lt;&gt;"",K83,D83)/IF(L83&lt;&gt;"",L83,E83)*IF(M83&lt;&gt;"",M83,F83)*IF(N83&lt;&gt;"",N83,G83)-H83),0)</f>
        <v>0</v>
      </c>
      <c r="P83" s="871"/>
      <c r="Q83" s="757">
        <f t="shared" si="9"/>
        <v>0</v>
      </c>
      <c r="R83" s="757">
        <f t="shared" ref="R83:R114" si="14">IF($P$9="ja",Q83*(1+$T$4),Q83)</f>
        <v>0</v>
      </c>
      <c r="S83" s="879"/>
      <c r="T83" s="873">
        <f t="shared" si="10"/>
        <v>0</v>
      </c>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19"/>
      <c r="BA83" s="819"/>
      <c r="BB83" s="819"/>
      <c r="BC83" s="819"/>
      <c r="BD83" s="819"/>
    </row>
    <row r="84" spans="1:56" s="880" customFormat="1" ht="16.5" customHeight="1" x14ac:dyDescent="0.2">
      <c r="A84" s="875">
        <v>67</v>
      </c>
      <c r="B84" s="876"/>
      <c r="C84" s="877"/>
      <c r="D84" s="878"/>
      <c r="E84" s="878"/>
      <c r="F84" s="878"/>
      <c r="G84" s="1020"/>
      <c r="H84" s="1025">
        <f t="shared" si="8"/>
        <v>0</v>
      </c>
      <c r="I84" s="996" t="str">
        <f t="shared" si="11"/>
        <v xml:space="preserve"> </v>
      </c>
      <c r="J84" s="1017">
        <f t="shared" si="12"/>
        <v>0</v>
      </c>
      <c r="K84" s="1002"/>
      <c r="L84" s="1003"/>
      <c r="M84" s="1003"/>
      <c r="N84" s="1004"/>
      <c r="O84" s="1005">
        <f t="shared" si="13"/>
        <v>0</v>
      </c>
      <c r="P84" s="871"/>
      <c r="Q84" s="757">
        <f t="shared" si="9"/>
        <v>0</v>
      </c>
      <c r="R84" s="757">
        <f t="shared" si="14"/>
        <v>0</v>
      </c>
      <c r="S84" s="879"/>
      <c r="T84" s="873">
        <f t="shared" si="10"/>
        <v>0</v>
      </c>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19"/>
      <c r="BA84" s="819"/>
      <c r="BB84" s="819"/>
      <c r="BC84" s="819"/>
      <c r="BD84" s="819"/>
    </row>
    <row r="85" spans="1:56" s="880" customFormat="1" ht="16.5" customHeight="1" x14ac:dyDescent="0.2">
      <c r="A85" s="875">
        <v>68</v>
      </c>
      <c r="B85" s="876"/>
      <c r="C85" s="877"/>
      <c r="D85" s="878"/>
      <c r="E85" s="878"/>
      <c r="F85" s="878"/>
      <c r="G85" s="1020"/>
      <c r="H85" s="1025">
        <f t="shared" si="8"/>
        <v>0</v>
      </c>
      <c r="I85" s="996" t="str">
        <f t="shared" si="11"/>
        <v xml:space="preserve"> </v>
      </c>
      <c r="J85" s="1017">
        <f t="shared" si="12"/>
        <v>0</v>
      </c>
      <c r="K85" s="1002"/>
      <c r="L85" s="1003"/>
      <c r="M85" s="1003"/>
      <c r="N85" s="1004"/>
      <c r="O85" s="1005">
        <f t="shared" si="13"/>
        <v>0</v>
      </c>
      <c r="P85" s="871"/>
      <c r="Q85" s="757">
        <f t="shared" si="9"/>
        <v>0</v>
      </c>
      <c r="R85" s="757">
        <f t="shared" si="14"/>
        <v>0</v>
      </c>
      <c r="S85" s="879"/>
      <c r="T85" s="873">
        <f t="shared" si="10"/>
        <v>0</v>
      </c>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19"/>
      <c r="BA85" s="819"/>
      <c r="BB85" s="819"/>
      <c r="BC85" s="819"/>
      <c r="BD85" s="819"/>
    </row>
    <row r="86" spans="1:56" s="880" customFormat="1" ht="16.5" customHeight="1" x14ac:dyDescent="0.2">
      <c r="A86" s="875">
        <v>69</v>
      </c>
      <c r="B86" s="876"/>
      <c r="C86" s="877"/>
      <c r="D86" s="878"/>
      <c r="E86" s="878"/>
      <c r="F86" s="878"/>
      <c r="G86" s="1020"/>
      <c r="H86" s="1025">
        <f t="shared" si="8"/>
        <v>0</v>
      </c>
      <c r="I86" s="996" t="str">
        <f t="shared" si="11"/>
        <v xml:space="preserve"> </v>
      </c>
      <c r="J86" s="1017">
        <f t="shared" si="12"/>
        <v>0</v>
      </c>
      <c r="K86" s="1002"/>
      <c r="L86" s="1003"/>
      <c r="M86" s="1003"/>
      <c r="N86" s="1004"/>
      <c r="O86" s="1005">
        <f t="shared" si="13"/>
        <v>0</v>
      </c>
      <c r="P86" s="871"/>
      <c r="Q86" s="757">
        <f t="shared" si="9"/>
        <v>0</v>
      </c>
      <c r="R86" s="757">
        <f t="shared" si="14"/>
        <v>0</v>
      </c>
      <c r="S86" s="879"/>
      <c r="T86" s="873">
        <f t="shared" si="10"/>
        <v>0</v>
      </c>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19"/>
      <c r="BA86" s="819"/>
      <c r="BB86" s="819"/>
      <c r="BC86" s="819"/>
      <c r="BD86" s="819"/>
    </row>
    <row r="87" spans="1:56" s="880" customFormat="1" ht="16.5" customHeight="1" x14ac:dyDescent="0.2">
      <c r="A87" s="875">
        <v>70</v>
      </c>
      <c r="B87" s="876"/>
      <c r="C87" s="877"/>
      <c r="D87" s="878"/>
      <c r="E87" s="878"/>
      <c r="F87" s="878"/>
      <c r="G87" s="1020"/>
      <c r="H87" s="1025">
        <f t="shared" si="8"/>
        <v>0</v>
      </c>
      <c r="I87" s="996" t="str">
        <f t="shared" si="11"/>
        <v xml:space="preserve"> </v>
      </c>
      <c r="J87" s="1017">
        <f t="shared" si="12"/>
        <v>0</v>
      </c>
      <c r="K87" s="1002"/>
      <c r="L87" s="1003"/>
      <c r="M87" s="1003"/>
      <c r="N87" s="1004"/>
      <c r="O87" s="1005">
        <f t="shared" si="13"/>
        <v>0</v>
      </c>
      <c r="P87" s="871"/>
      <c r="Q87" s="757">
        <f t="shared" si="9"/>
        <v>0</v>
      </c>
      <c r="R87" s="757">
        <f t="shared" si="14"/>
        <v>0</v>
      </c>
      <c r="S87" s="879"/>
      <c r="T87" s="873">
        <f t="shared" si="10"/>
        <v>0</v>
      </c>
      <c r="U87" s="819"/>
      <c r="V87" s="819"/>
      <c r="W87" s="819"/>
      <c r="X87" s="819"/>
      <c r="Y87" s="819"/>
      <c r="Z87" s="819"/>
      <c r="AA87" s="819"/>
      <c r="AB87" s="819"/>
      <c r="AC87" s="819"/>
      <c r="AD87" s="819"/>
      <c r="AE87" s="819"/>
      <c r="AF87" s="819"/>
      <c r="AG87" s="819"/>
      <c r="AH87" s="819"/>
      <c r="AI87" s="819"/>
      <c r="AJ87" s="819"/>
      <c r="AK87" s="819"/>
      <c r="AL87" s="819"/>
      <c r="AM87" s="819"/>
      <c r="AN87" s="819"/>
      <c r="AO87" s="819"/>
      <c r="AP87" s="819"/>
      <c r="AQ87" s="819"/>
      <c r="AR87" s="819"/>
      <c r="AS87" s="819"/>
      <c r="AT87" s="819"/>
      <c r="AU87" s="819"/>
      <c r="AV87" s="819"/>
      <c r="AW87" s="819"/>
      <c r="AX87" s="819"/>
      <c r="AY87" s="819"/>
      <c r="AZ87" s="819"/>
      <c r="BA87" s="819"/>
      <c r="BB87" s="819"/>
      <c r="BC87" s="819"/>
      <c r="BD87" s="819"/>
    </row>
    <row r="88" spans="1:56" s="880" customFormat="1" ht="16.5" customHeight="1" x14ac:dyDescent="0.2">
      <c r="A88" s="875">
        <v>71</v>
      </c>
      <c r="B88" s="876"/>
      <c r="C88" s="877"/>
      <c r="D88" s="878"/>
      <c r="E88" s="878"/>
      <c r="F88" s="878"/>
      <c r="G88" s="1020"/>
      <c r="H88" s="1025">
        <f t="shared" si="8"/>
        <v>0</v>
      </c>
      <c r="I88" s="996" t="str">
        <f t="shared" si="11"/>
        <v xml:space="preserve"> </v>
      </c>
      <c r="J88" s="1017">
        <f t="shared" si="12"/>
        <v>0</v>
      </c>
      <c r="K88" s="1002"/>
      <c r="L88" s="1003"/>
      <c r="M88" s="1003"/>
      <c r="N88" s="1004"/>
      <c r="O88" s="1005">
        <f t="shared" si="13"/>
        <v>0</v>
      </c>
      <c r="P88" s="871"/>
      <c r="Q88" s="757">
        <f t="shared" si="9"/>
        <v>0</v>
      </c>
      <c r="R88" s="757">
        <f t="shared" si="14"/>
        <v>0</v>
      </c>
      <c r="S88" s="879"/>
      <c r="T88" s="873">
        <f t="shared" si="10"/>
        <v>0</v>
      </c>
      <c r="U88" s="819"/>
      <c r="V88" s="819"/>
      <c r="W88" s="819"/>
      <c r="X88" s="819"/>
      <c r="Y88" s="819"/>
      <c r="Z88" s="819"/>
      <c r="AA88" s="819"/>
      <c r="AB88" s="819"/>
      <c r="AC88" s="819"/>
      <c r="AD88" s="819"/>
      <c r="AE88" s="819"/>
      <c r="AF88" s="819"/>
      <c r="AG88" s="819"/>
      <c r="AH88" s="819"/>
      <c r="AI88" s="819"/>
      <c r="AJ88" s="819"/>
      <c r="AK88" s="819"/>
      <c r="AL88" s="819"/>
      <c r="AM88" s="819"/>
      <c r="AN88" s="819"/>
      <c r="AO88" s="819"/>
      <c r="AP88" s="819"/>
      <c r="AQ88" s="819"/>
      <c r="AR88" s="819"/>
      <c r="AS88" s="819"/>
      <c r="AT88" s="819"/>
      <c r="AU88" s="819"/>
      <c r="AV88" s="819"/>
      <c r="AW88" s="819"/>
      <c r="AX88" s="819"/>
      <c r="AY88" s="819"/>
      <c r="AZ88" s="819"/>
      <c r="BA88" s="819"/>
      <c r="BB88" s="819"/>
      <c r="BC88" s="819"/>
      <c r="BD88" s="819"/>
    </row>
    <row r="89" spans="1:56" s="880" customFormat="1" ht="16.5" customHeight="1" x14ac:dyDescent="0.2">
      <c r="A89" s="875">
        <v>72</v>
      </c>
      <c r="B89" s="876"/>
      <c r="C89" s="877"/>
      <c r="D89" s="878"/>
      <c r="E89" s="878"/>
      <c r="F89" s="878"/>
      <c r="G89" s="1020"/>
      <c r="H89" s="1025">
        <f t="shared" si="8"/>
        <v>0</v>
      </c>
      <c r="I89" s="996" t="str">
        <f t="shared" si="11"/>
        <v xml:space="preserve"> </v>
      </c>
      <c r="J89" s="1017">
        <f t="shared" si="12"/>
        <v>0</v>
      </c>
      <c r="K89" s="1002"/>
      <c r="L89" s="1003"/>
      <c r="M89" s="1003"/>
      <c r="N89" s="1004"/>
      <c r="O89" s="1005">
        <f t="shared" si="13"/>
        <v>0</v>
      </c>
      <c r="P89" s="871"/>
      <c r="Q89" s="757">
        <f t="shared" si="9"/>
        <v>0</v>
      </c>
      <c r="R89" s="757">
        <f t="shared" si="14"/>
        <v>0</v>
      </c>
      <c r="S89" s="879"/>
      <c r="T89" s="873">
        <f t="shared" si="10"/>
        <v>0</v>
      </c>
      <c r="U89" s="819"/>
      <c r="V89" s="819"/>
      <c r="W89" s="819"/>
      <c r="X89" s="819"/>
      <c r="Y89" s="819"/>
      <c r="Z89" s="819"/>
      <c r="AA89" s="819"/>
      <c r="AB89" s="819"/>
      <c r="AC89" s="819"/>
      <c r="AD89" s="819"/>
      <c r="AE89" s="819"/>
      <c r="AF89" s="819"/>
      <c r="AG89" s="819"/>
      <c r="AH89" s="819"/>
      <c r="AI89" s="819"/>
      <c r="AJ89" s="819"/>
      <c r="AK89" s="819"/>
      <c r="AL89" s="819"/>
      <c r="AM89" s="819"/>
      <c r="AN89" s="819"/>
      <c r="AO89" s="819"/>
      <c r="AP89" s="819"/>
      <c r="AQ89" s="819"/>
      <c r="AR89" s="819"/>
      <c r="AS89" s="819"/>
      <c r="AT89" s="819"/>
      <c r="AU89" s="819"/>
      <c r="AV89" s="819"/>
      <c r="AW89" s="819"/>
      <c r="AX89" s="819"/>
      <c r="AY89" s="819"/>
      <c r="AZ89" s="819"/>
      <c r="BA89" s="819"/>
      <c r="BB89" s="819"/>
      <c r="BC89" s="819"/>
      <c r="BD89" s="819"/>
    </row>
    <row r="90" spans="1:56" s="880" customFormat="1" ht="16.5" customHeight="1" x14ac:dyDescent="0.2">
      <c r="A90" s="875">
        <v>73</v>
      </c>
      <c r="B90" s="876"/>
      <c r="C90" s="877"/>
      <c r="D90" s="878"/>
      <c r="E90" s="878"/>
      <c r="F90" s="878"/>
      <c r="G90" s="1020"/>
      <c r="H90" s="1025">
        <f t="shared" si="8"/>
        <v>0</v>
      </c>
      <c r="I90" s="996" t="str">
        <f t="shared" si="11"/>
        <v xml:space="preserve"> </v>
      </c>
      <c r="J90" s="1017">
        <f t="shared" si="12"/>
        <v>0</v>
      </c>
      <c r="K90" s="1002"/>
      <c r="L90" s="1003"/>
      <c r="M90" s="1003"/>
      <c r="N90" s="1004"/>
      <c r="O90" s="1005">
        <f t="shared" si="13"/>
        <v>0</v>
      </c>
      <c r="P90" s="871"/>
      <c r="Q90" s="757">
        <f t="shared" si="9"/>
        <v>0</v>
      </c>
      <c r="R90" s="757">
        <f t="shared" si="14"/>
        <v>0</v>
      </c>
      <c r="S90" s="879"/>
      <c r="T90" s="873">
        <f t="shared" si="10"/>
        <v>0</v>
      </c>
      <c r="U90" s="819"/>
      <c r="V90" s="819"/>
      <c r="W90" s="819"/>
      <c r="X90" s="819"/>
      <c r="Y90" s="819"/>
      <c r="Z90" s="819"/>
      <c r="AA90" s="819"/>
      <c r="AB90" s="819"/>
      <c r="AC90" s="819"/>
      <c r="AD90" s="819"/>
      <c r="AE90" s="819"/>
      <c r="AF90" s="819"/>
      <c r="AG90" s="819"/>
      <c r="AH90" s="819"/>
      <c r="AI90" s="819"/>
      <c r="AJ90" s="819"/>
      <c r="AK90" s="819"/>
      <c r="AL90" s="819"/>
      <c r="AM90" s="819"/>
      <c r="AN90" s="819"/>
      <c r="AO90" s="819"/>
      <c r="AP90" s="819"/>
      <c r="AQ90" s="819"/>
      <c r="AR90" s="819"/>
      <c r="AS90" s="819"/>
      <c r="AT90" s="819"/>
      <c r="AU90" s="819"/>
      <c r="AV90" s="819"/>
      <c r="AW90" s="819"/>
      <c r="AX90" s="819"/>
      <c r="AY90" s="819"/>
      <c r="AZ90" s="819"/>
      <c r="BA90" s="819"/>
      <c r="BB90" s="819"/>
      <c r="BC90" s="819"/>
      <c r="BD90" s="819"/>
    </row>
    <row r="91" spans="1:56" s="880" customFormat="1" ht="16.5" customHeight="1" x14ac:dyDescent="0.2">
      <c r="A91" s="875">
        <v>74</v>
      </c>
      <c r="B91" s="876"/>
      <c r="C91" s="877"/>
      <c r="D91" s="878"/>
      <c r="E91" s="878"/>
      <c r="F91" s="878"/>
      <c r="G91" s="1020"/>
      <c r="H91" s="1025">
        <f t="shared" si="8"/>
        <v>0</v>
      </c>
      <c r="I91" s="996" t="str">
        <f t="shared" si="11"/>
        <v xml:space="preserve"> </v>
      </c>
      <c r="J91" s="1017">
        <f t="shared" si="12"/>
        <v>0</v>
      </c>
      <c r="K91" s="1002"/>
      <c r="L91" s="1003"/>
      <c r="M91" s="1003"/>
      <c r="N91" s="1004"/>
      <c r="O91" s="1005">
        <f t="shared" si="13"/>
        <v>0</v>
      </c>
      <c r="P91" s="871"/>
      <c r="Q91" s="757">
        <f t="shared" si="9"/>
        <v>0</v>
      </c>
      <c r="R91" s="757">
        <f t="shared" si="14"/>
        <v>0</v>
      </c>
      <c r="S91" s="879"/>
      <c r="T91" s="873">
        <f t="shared" si="10"/>
        <v>0</v>
      </c>
      <c r="U91" s="819"/>
      <c r="V91" s="819"/>
      <c r="W91" s="819"/>
      <c r="X91" s="819"/>
      <c r="Y91" s="819"/>
      <c r="Z91" s="819"/>
      <c r="AA91" s="819"/>
      <c r="AB91" s="819"/>
      <c r="AC91" s="819"/>
      <c r="AD91" s="819"/>
      <c r="AE91" s="819"/>
      <c r="AF91" s="819"/>
      <c r="AG91" s="819"/>
      <c r="AH91" s="819"/>
      <c r="AI91" s="819"/>
      <c r="AJ91" s="819"/>
      <c r="AK91" s="819"/>
      <c r="AL91" s="819"/>
      <c r="AM91" s="819"/>
      <c r="AN91" s="819"/>
      <c r="AO91" s="819"/>
      <c r="AP91" s="819"/>
      <c r="AQ91" s="819"/>
      <c r="AR91" s="819"/>
      <c r="AS91" s="819"/>
      <c r="AT91" s="819"/>
      <c r="AU91" s="819"/>
      <c r="AV91" s="819"/>
      <c r="AW91" s="819"/>
      <c r="AX91" s="819"/>
      <c r="AY91" s="819"/>
      <c r="AZ91" s="819"/>
      <c r="BA91" s="819"/>
      <c r="BB91" s="819"/>
      <c r="BC91" s="819"/>
      <c r="BD91" s="819"/>
    </row>
    <row r="92" spans="1:56" s="880" customFormat="1" ht="16.5" customHeight="1" x14ac:dyDescent="0.2">
      <c r="A92" s="875">
        <v>75</v>
      </c>
      <c r="B92" s="876"/>
      <c r="C92" s="877"/>
      <c r="D92" s="878"/>
      <c r="E92" s="878"/>
      <c r="F92" s="878"/>
      <c r="G92" s="1020"/>
      <c r="H92" s="1025">
        <f t="shared" si="8"/>
        <v>0</v>
      </c>
      <c r="I92" s="996" t="str">
        <f t="shared" si="11"/>
        <v xml:space="preserve"> </v>
      </c>
      <c r="J92" s="1017">
        <f t="shared" si="12"/>
        <v>0</v>
      </c>
      <c r="K92" s="1002"/>
      <c r="L92" s="1003"/>
      <c r="M92" s="1003"/>
      <c r="N92" s="1004"/>
      <c r="O92" s="1005">
        <f t="shared" si="13"/>
        <v>0</v>
      </c>
      <c r="P92" s="871"/>
      <c r="Q92" s="757">
        <f t="shared" si="9"/>
        <v>0</v>
      </c>
      <c r="R92" s="757">
        <f t="shared" si="14"/>
        <v>0</v>
      </c>
      <c r="S92" s="879"/>
      <c r="T92" s="873">
        <f t="shared" si="10"/>
        <v>0</v>
      </c>
      <c r="U92" s="819"/>
      <c r="V92" s="819"/>
      <c r="W92" s="819"/>
      <c r="X92" s="819"/>
      <c r="Y92" s="819"/>
      <c r="Z92" s="819"/>
      <c r="AA92" s="819"/>
      <c r="AB92" s="819"/>
      <c r="AC92" s="819"/>
      <c r="AD92" s="819"/>
      <c r="AE92" s="819"/>
      <c r="AF92" s="819"/>
      <c r="AG92" s="819"/>
      <c r="AH92" s="819"/>
      <c r="AI92" s="819"/>
      <c r="AJ92" s="819"/>
      <c r="AK92" s="819"/>
      <c r="AL92" s="819"/>
      <c r="AM92" s="819"/>
      <c r="AN92" s="819"/>
      <c r="AO92" s="819"/>
      <c r="AP92" s="819"/>
      <c r="AQ92" s="819"/>
      <c r="AR92" s="819"/>
      <c r="AS92" s="819"/>
      <c r="AT92" s="819"/>
      <c r="AU92" s="819"/>
      <c r="AV92" s="819"/>
      <c r="AW92" s="819"/>
      <c r="AX92" s="819"/>
      <c r="AY92" s="819"/>
      <c r="AZ92" s="819"/>
      <c r="BA92" s="819"/>
      <c r="BB92" s="819"/>
      <c r="BC92" s="819"/>
      <c r="BD92" s="819"/>
    </row>
    <row r="93" spans="1:56" s="880" customFormat="1" ht="16.5" customHeight="1" x14ac:dyDescent="0.2">
      <c r="A93" s="875">
        <v>76</v>
      </c>
      <c r="B93" s="876"/>
      <c r="C93" s="877"/>
      <c r="D93" s="878"/>
      <c r="E93" s="878"/>
      <c r="F93" s="878"/>
      <c r="G93" s="1020"/>
      <c r="H93" s="1025">
        <f t="shared" si="8"/>
        <v>0</v>
      </c>
      <c r="I93" s="996" t="str">
        <f t="shared" si="11"/>
        <v xml:space="preserve"> </v>
      </c>
      <c r="J93" s="1017">
        <f t="shared" si="12"/>
        <v>0</v>
      </c>
      <c r="K93" s="1002"/>
      <c r="L93" s="1003"/>
      <c r="M93" s="1003"/>
      <c r="N93" s="1004"/>
      <c r="O93" s="1005">
        <f t="shared" si="13"/>
        <v>0</v>
      </c>
      <c r="P93" s="871"/>
      <c r="Q93" s="757">
        <f t="shared" si="9"/>
        <v>0</v>
      </c>
      <c r="R93" s="757">
        <f t="shared" si="14"/>
        <v>0</v>
      </c>
      <c r="S93" s="879"/>
      <c r="T93" s="873">
        <f t="shared" si="10"/>
        <v>0</v>
      </c>
      <c r="U93" s="819"/>
      <c r="V93" s="819"/>
      <c r="W93" s="819"/>
      <c r="X93" s="819"/>
      <c r="Y93" s="819"/>
      <c r="Z93" s="819"/>
      <c r="AA93" s="819"/>
      <c r="AB93" s="819"/>
      <c r="AC93" s="819"/>
      <c r="AD93" s="819"/>
      <c r="AE93" s="819"/>
      <c r="AF93" s="819"/>
      <c r="AG93" s="819"/>
      <c r="AH93" s="819"/>
      <c r="AI93" s="819"/>
      <c r="AJ93" s="819"/>
      <c r="AK93" s="819"/>
      <c r="AL93" s="819"/>
      <c r="AM93" s="819"/>
      <c r="AN93" s="819"/>
      <c r="AO93" s="819"/>
      <c r="AP93" s="819"/>
      <c r="AQ93" s="819"/>
      <c r="AR93" s="819"/>
      <c r="AS93" s="819"/>
      <c r="AT93" s="819"/>
      <c r="AU93" s="819"/>
      <c r="AV93" s="819"/>
      <c r="AW93" s="819"/>
      <c r="AX93" s="819"/>
      <c r="AY93" s="819"/>
      <c r="AZ93" s="819"/>
      <c r="BA93" s="819"/>
      <c r="BB93" s="819"/>
      <c r="BC93" s="819"/>
      <c r="BD93" s="819"/>
    </row>
    <row r="94" spans="1:56" s="880" customFormat="1" ht="16.5" customHeight="1" x14ac:dyDescent="0.2">
      <c r="A94" s="875">
        <v>77</v>
      </c>
      <c r="B94" s="876"/>
      <c r="C94" s="877"/>
      <c r="D94" s="878"/>
      <c r="E94" s="878"/>
      <c r="F94" s="878"/>
      <c r="G94" s="1020"/>
      <c r="H94" s="1025">
        <f t="shared" si="8"/>
        <v>0</v>
      </c>
      <c r="I94" s="996" t="str">
        <f t="shared" si="11"/>
        <v xml:space="preserve"> </v>
      </c>
      <c r="J94" s="1017">
        <f t="shared" si="12"/>
        <v>0</v>
      </c>
      <c r="K94" s="1002"/>
      <c r="L94" s="1003"/>
      <c r="M94" s="1003"/>
      <c r="N94" s="1004"/>
      <c r="O94" s="1005">
        <f t="shared" si="13"/>
        <v>0</v>
      </c>
      <c r="P94" s="871"/>
      <c r="Q94" s="757">
        <f t="shared" si="9"/>
        <v>0</v>
      </c>
      <c r="R94" s="757">
        <f t="shared" si="14"/>
        <v>0</v>
      </c>
      <c r="S94" s="879"/>
      <c r="T94" s="873">
        <f t="shared" si="10"/>
        <v>0</v>
      </c>
      <c r="U94" s="819"/>
      <c r="V94" s="819"/>
      <c r="W94" s="819"/>
      <c r="X94" s="819"/>
      <c r="Y94" s="819"/>
      <c r="Z94" s="819"/>
      <c r="AA94" s="819"/>
      <c r="AB94" s="819"/>
      <c r="AC94" s="819"/>
      <c r="AD94" s="819"/>
      <c r="AE94" s="819"/>
      <c r="AF94" s="819"/>
      <c r="AG94" s="819"/>
      <c r="AH94" s="819"/>
      <c r="AI94" s="819"/>
      <c r="AJ94" s="819"/>
      <c r="AK94" s="819"/>
      <c r="AL94" s="819"/>
      <c r="AM94" s="819"/>
      <c r="AN94" s="819"/>
      <c r="AO94" s="819"/>
      <c r="AP94" s="819"/>
      <c r="AQ94" s="819"/>
      <c r="AR94" s="819"/>
      <c r="AS94" s="819"/>
      <c r="AT94" s="819"/>
      <c r="AU94" s="819"/>
      <c r="AV94" s="819"/>
      <c r="AW94" s="819"/>
      <c r="AX94" s="819"/>
      <c r="AY94" s="819"/>
      <c r="AZ94" s="819"/>
      <c r="BA94" s="819"/>
      <c r="BB94" s="819"/>
      <c r="BC94" s="819"/>
      <c r="BD94" s="819"/>
    </row>
    <row r="95" spans="1:56" s="880" customFormat="1" ht="16.5" customHeight="1" x14ac:dyDescent="0.2">
      <c r="A95" s="875">
        <v>78</v>
      </c>
      <c r="B95" s="876"/>
      <c r="C95" s="877"/>
      <c r="D95" s="878"/>
      <c r="E95" s="878"/>
      <c r="F95" s="878"/>
      <c r="G95" s="1020"/>
      <c r="H95" s="1025">
        <f t="shared" si="8"/>
        <v>0</v>
      </c>
      <c r="I95" s="996" t="str">
        <f t="shared" si="11"/>
        <v xml:space="preserve"> </v>
      </c>
      <c r="J95" s="1017">
        <f t="shared" si="12"/>
        <v>0</v>
      </c>
      <c r="K95" s="1002"/>
      <c r="L95" s="1003"/>
      <c r="M95" s="1003"/>
      <c r="N95" s="1004"/>
      <c r="O95" s="1005">
        <f t="shared" si="13"/>
        <v>0</v>
      </c>
      <c r="P95" s="871"/>
      <c r="Q95" s="757">
        <f t="shared" si="9"/>
        <v>0</v>
      </c>
      <c r="R95" s="757">
        <f t="shared" si="14"/>
        <v>0</v>
      </c>
      <c r="S95" s="879"/>
      <c r="T95" s="873">
        <f t="shared" si="10"/>
        <v>0</v>
      </c>
      <c r="U95" s="819"/>
      <c r="V95" s="819"/>
      <c r="W95" s="819"/>
      <c r="X95" s="819"/>
      <c r="Y95" s="819"/>
      <c r="Z95" s="819"/>
      <c r="AA95" s="819"/>
      <c r="AB95" s="819"/>
      <c r="AC95" s="819"/>
      <c r="AD95" s="819"/>
      <c r="AE95" s="819"/>
      <c r="AF95" s="819"/>
      <c r="AG95" s="819"/>
      <c r="AH95" s="819"/>
      <c r="AI95" s="819"/>
      <c r="AJ95" s="819"/>
      <c r="AK95" s="819"/>
      <c r="AL95" s="819"/>
      <c r="AM95" s="819"/>
      <c r="AN95" s="819"/>
      <c r="AO95" s="819"/>
      <c r="AP95" s="819"/>
      <c r="AQ95" s="819"/>
      <c r="AR95" s="819"/>
      <c r="AS95" s="819"/>
      <c r="AT95" s="819"/>
      <c r="AU95" s="819"/>
      <c r="AV95" s="819"/>
      <c r="AW95" s="819"/>
      <c r="AX95" s="819"/>
      <c r="AY95" s="819"/>
      <c r="AZ95" s="819"/>
      <c r="BA95" s="819"/>
      <c r="BB95" s="819"/>
      <c r="BC95" s="819"/>
      <c r="BD95" s="819"/>
    </row>
    <row r="96" spans="1:56" s="880" customFormat="1" ht="16.5" customHeight="1" x14ac:dyDescent="0.2">
      <c r="A96" s="875">
        <v>79</v>
      </c>
      <c r="B96" s="876"/>
      <c r="C96" s="877"/>
      <c r="D96" s="878"/>
      <c r="E96" s="878"/>
      <c r="F96" s="878"/>
      <c r="G96" s="1020"/>
      <c r="H96" s="1025">
        <f t="shared" si="8"/>
        <v>0</v>
      </c>
      <c r="I96" s="996" t="str">
        <f t="shared" si="11"/>
        <v xml:space="preserve"> </v>
      </c>
      <c r="J96" s="1017">
        <f t="shared" si="12"/>
        <v>0</v>
      </c>
      <c r="K96" s="1002"/>
      <c r="L96" s="1003"/>
      <c r="M96" s="1003"/>
      <c r="N96" s="1004"/>
      <c r="O96" s="1005">
        <f t="shared" si="13"/>
        <v>0</v>
      </c>
      <c r="P96" s="871"/>
      <c r="Q96" s="757">
        <f t="shared" si="9"/>
        <v>0</v>
      </c>
      <c r="R96" s="757">
        <f t="shared" si="14"/>
        <v>0</v>
      </c>
      <c r="S96" s="879"/>
      <c r="T96" s="873">
        <f t="shared" si="10"/>
        <v>0</v>
      </c>
      <c r="U96" s="819"/>
      <c r="V96" s="819"/>
      <c r="W96" s="819"/>
      <c r="X96" s="819"/>
      <c r="Y96" s="819"/>
      <c r="Z96" s="819"/>
      <c r="AA96" s="819"/>
      <c r="AB96" s="819"/>
      <c r="AC96" s="819"/>
      <c r="AD96" s="819"/>
      <c r="AE96" s="819"/>
      <c r="AF96" s="819"/>
      <c r="AG96" s="819"/>
      <c r="AH96" s="819"/>
      <c r="AI96" s="819"/>
      <c r="AJ96" s="819"/>
      <c r="AK96" s="819"/>
      <c r="AL96" s="819"/>
      <c r="AM96" s="819"/>
      <c r="AN96" s="819"/>
      <c r="AO96" s="819"/>
      <c r="AP96" s="819"/>
      <c r="AQ96" s="819"/>
      <c r="AR96" s="819"/>
      <c r="AS96" s="819"/>
      <c r="AT96" s="819"/>
      <c r="AU96" s="819"/>
      <c r="AV96" s="819"/>
      <c r="AW96" s="819"/>
      <c r="AX96" s="819"/>
      <c r="AY96" s="819"/>
      <c r="AZ96" s="819"/>
      <c r="BA96" s="819"/>
      <c r="BB96" s="819"/>
      <c r="BC96" s="819"/>
      <c r="BD96" s="819"/>
    </row>
    <row r="97" spans="1:56" s="880" customFormat="1" ht="16.5" customHeight="1" x14ac:dyDescent="0.2">
      <c r="A97" s="875">
        <v>80</v>
      </c>
      <c r="B97" s="876"/>
      <c r="C97" s="877"/>
      <c r="D97" s="878"/>
      <c r="E97" s="878"/>
      <c r="F97" s="878"/>
      <c r="G97" s="1020"/>
      <c r="H97" s="1025">
        <f t="shared" si="8"/>
        <v>0</v>
      </c>
      <c r="I97" s="996" t="str">
        <f t="shared" si="11"/>
        <v xml:space="preserve"> </v>
      </c>
      <c r="J97" s="1017">
        <f t="shared" si="12"/>
        <v>0</v>
      </c>
      <c r="K97" s="1002"/>
      <c r="L97" s="1003"/>
      <c r="M97" s="1003"/>
      <c r="N97" s="1004"/>
      <c r="O97" s="1005">
        <f t="shared" si="13"/>
        <v>0</v>
      </c>
      <c r="P97" s="871"/>
      <c r="Q97" s="757">
        <f t="shared" si="9"/>
        <v>0</v>
      </c>
      <c r="R97" s="757">
        <f t="shared" si="14"/>
        <v>0</v>
      </c>
      <c r="S97" s="879"/>
      <c r="T97" s="873">
        <f t="shared" si="10"/>
        <v>0</v>
      </c>
      <c r="U97" s="819"/>
      <c r="V97" s="819"/>
      <c r="W97" s="819"/>
      <c r="X97" s="819"/>
      <c r="Y97" s="819"/>
      <c r="Z97" s="819"/>
      <c r="AA97" s="819"/>
      <c r="AB97" s="819"/>
      <c r="AC97" s="819"/>
      <c r="AD97" s="819"/>
      <c r="AE97" s="819"/>
      <c r="AF97" s="819"/>
      <c r="AG97" s="819"/>
      <c r="AH97" s="819"/>
      <c r="AI97" s="819"/>
      <c r="AJ97" s="819"/>
      <c r="AK97" s="819"/>
      <c r="AL97" s="819"/>
      <c r="AM97" s="819"/>
      <c r="AN97" s="819"/>
      <c r="AO97" s="819"/>
      <c r="AP97" s="819"/>
      <c r="AQ97" s="819"/>
      <c r="AR97" s="819"/>
      <c r="AS97" s="819"/>
      <c r="AT97" s="819"/>
      <c r="AU97" s="819"/>
      <c r="AV97" s="819"/>
      <c r="AW97" s="819"/>
      <c r="AX97" s="819"/>
      <c r="AY97" s="819"/>
      <c r="AZ97" s="819"/>
      <c r="BA97" s="819"/>
      <c r="BB97" s="819"/>
      <c r="BC97" s="819"/>
      <c r="BD97" s="819"/>
    </row>
    <row r="98" spans="1:56" s="880" customFormat="1" ht="16.5" customHeight="1" x14ac:dyDescent="0.2">
      <c r="A98" s="875">
        <v>81</v>
      </c>
      <c r="B98" s="876"/>
      <c r="C98" s="877"/>
      <c r="D98" s="878"/>
      <c r="E98" s="878"/>
      <c r="F98" s="878"/>
      <c r="G98" s="1020"/>
      <c r="H98" s="1025">
        <f t="shared" si="8"/>
        <v>0</v>
      </c>
      <c r="I98" s="996" t="str">
        <f t="shared" si="11"/>
        <v xml:space="preserve"> </v>
      </c>
      <c r="J98" s="1017">
        <f t="shared" si="12"/>
        <v>0</v>
      </c>
      <c r="K98" s="1002"/>
      <c r="L98" s="1003"/>
      <c r="M98" s="1003"/>
      <c r="N98" s="1004"/>
      <c r="O98" s="1005">
        <f t="shared" si="13"/>
        <v>0</v>
      </c>
      <c r="P98" s="871"/>
      <c r="Q98" s="757">
        <f t="shared" si="9"/>
        <v>0</v>
      </c>
      <c r="R98" s="757">
        <f t="shared" si="14"/>
        <v>0</v>
      </c>
      <c r="S98" s="879"/>
      <c r="T98" s="873">
        <f t="shared" si="10"/>
        <v>0</v>
      </c>
      <c r="U98" s="819"/>
      <c r="V98" s="819"/>
      <c r="W98" s="819"/>
      <c r="X98" s="819"/>
      <c r="Y98" s="819"/>
      <c r="Z98" s="819"/>
      <c r="AA98" s="819"/>
      <c r="AB98" s="819"/>
      <c r="AC98" s="819"/>
      <c r="AD98" s="819"/>
      <c r="AE98" s="819"/>
      <c r="AF98" s="819"/>
      <c r="AG98" s="819"/>
      <c r="AH98" s="819"/>
      <c r="AI98" s="819"/>
      <c r="AJ98" s="819"/>
      <c r="AK98" s="819"/>
      <c r="AL98" s="819"/>
      <c r="AM98" s="819"/>
      <c r="AN98" s="819"/>
      <c r="AO98" s="819"/>
      <c r="AP98" s="819"/>
      <c r="AQ98" s="819"/>
      <c r="AR98" s="819"/>
      <c r="AS98" s="819"/>
      <c r="AT98" s="819"/>
      <c r="AU98" s="819"/>
      <c r="AV98" s="819"/>
      <c r="AW98" s="819"/>
      <c r="AX98" s="819"/>
      <c r="AY98" s="819"/>
      <c r="AZ98" s="819"/>
      <c r="BA98" s="819"/>
      <c r="BB98" s="819"/>
      <c r="BC98" s="819"/>
      <c r="BD98" s="819"/>
    </row>
    <row r="99" spans="1:56" s="880" customFormat="1" ht="16.5" customHeight="1" x14ac:dyDescent="0.2">
      <c r="A99" s="875">
        <v>82</v>
      </c>
      <c r="B99" s="876"/>
      <c r="C99" s="877"/>
      <c r="D99" s="878"/>
      <c r="E99" s="878"/>
      <c r="F99" s="878"/>
      <c r="G99" s="1020"/>
      <c r="H99" s="1025">
        <f t="shared" si="8"/>
        <v>0</v>
      </c>
      <c r="I99" s="996" t="str">
        <f t="shared" si="11"/>
        <v xml:space="preserve"> </v>
      </c>
      <c r="J99" s="1017">
        <f t="shared" si="12"/>
        <v>0</v>
      </c>
      <c r="K99" s="1002"/>
      <c r="L99" s="1003"/>
      <c r="M99" s="1003"/>
      <c r="N99" s="1004"/>
      <c r="O99" s="1005">
        <f t="shared" si="13"/>
        <v>0</v>
      </c>
      <c r="P99" s="871"/>
      <c r="Q99" s="757">
        <f t="shared" si="9"/>
        <v>0</v>
      </c>
      <c r="R99" s="757">
        <f t="shared" si="14"/>
        <v>0</v>
      </c>
      <c r="S99" s="879"/>
      <c r="T99" s="873">
        <f t="shared" si="10"/>
        <v>0</v>
      </c>
      <c r="U99" s="819"/>
      <c r="V99" s="819"/>
      <c r="W99" s="819"/>
      <c r="X99" s="819"/>
      <c r="Y99" s="819"/>
      <c r="Z99" s="819"/>
      <c r="AA99" s="819"/>
      <c r="AB99" s="819"/>
      <c r="AC99" s="819"/>
      <c r="AD99" s="819"/>
      <c r="AE99" s="819"/>
      <c r="AF99" s="819"/>
      <c r="AG99" s="819"/>
      <c r="AH99" s="819"/>
      <c r="AI99" s="819"/>
      <c r="AJ99" s="819"/>
      <c r="AK99" s="819"/>
      <c r="AL99" s="819"/>
      <c r="AM99" s="819"/>
      <c r="AN99" s="819"/>
      <c r="AO99" s="819"/>
      <c r="AP99" s="819"/>
      <c r="AQ99" s="819"/>
      <c r="AR99" s="819"/>
      <c r="AS99" s="819"/>
      <c r="AT99" s="819"/>
      <c r="AU99" s="819"/>
      <c r="AV99" s="819"/>
      <c r="AW99" s="819"/>
      <c r="AX99" s="819"/>
      <c r="AY99" s="819"/>
      <c r="AZ99" s="819"/>
      <c r="BA99" s="819"/>
      <c r="BB99" s="819"/>
      <c r="BC99" s="819"/>
      <c r="BD99" s="819"/>
    </row>
    <row r="100" spans="1:56" s="880" customFormat="1" ht="16.5" customHeight="1" x14ac:dyDescent="0.2">
      <c r="A100" s="875">
        <v>83</v>
      </c>
      <c r="B100" s="876"/>
      <c r="C100" s="877"/>
      <c r="D100" s="878"/>
      <c r="E100" s="878"/>
      <c r="F100" s="878"/>
      <c r="G100" s="1020"/>
      <c r="H100" s="1025">
        <f t="shared" si="8"/>
        <v>0</v>
      </c>
      <c r="I100" s="996" t="str">
        <f t="shared" si="11"/>
        <v xml:space="preserve"> </v>
      </c>
      <c r="J100" s="1017">
        <f t="shared" si="12"/>
        <v>0</v>
      </c>
      <c r="K100" s="1002"/>
      <c r="L100" s="1003"/>
      <c r="M100" s="1003"/>
      <c r="N100" s="1004"/>
      <c r="O100" s="1005">
        <f t="shared" si="13"/>
        <v>0</v>
      </c>
      <c r="P100" s="871"/>
      <c r="Q100" s="757">
        <f t="shared" si="9"/>
        <v>0</v>
      </c>
      <c r="R100" s="757">
        <f t="shared" si="14"/>
        <v>0</v>
      </c>
      <c r="S100" s="879"/>
      <c r="T100" s="873">
        <f t="shared" si="10"/>
        <v>0</v>
      </c>
      <c r="U100" s="819"/>
      <c r="V100" s="819"/>
      <c r="W100" s="819"/>
      <c r="X100" s="819"/>
      <c r="Y100" s="819"/>
      <c r="Z100" s="819"/>
      <c r="AA100" s="819"/>
      <c r="AB100" s="819"/>
      <c r="AC100" s="819"/>
      <c r="AD100" s="819"/>
      <c r="AE100" s="819"/>
      <c r="AF100" s="819"/>
      <c r="AG100" s="819"/>
      <c r="AH100" s="819"/>
      <c r="AI100" s="819"/>
      <c r="AJ100" s="819"/>
      <c r="AK100" s="819"/>
      <c r="AL100" s="819"/>
      <c r="AM100" s="819"/>
      <c r="AN100" s="819"/>
      <c r="AO100" s="819"/>
      <c r="AP100" s="819"/>
      <c r="AQ100" s="819"/>
      <c r="AR100" s="819"/>
      <c r="AS100" s="819"/>
      <c r="AT100" s="819"/>
      <c r="AU100" s="819"/>
      <c r="AV100" s="819"/>
      <c r="AW100" s="819"/>
      <c r="AX100" s="819"/>
      <c r="AY100" s="819"/>
      <c r="AZ100" s="819"/>
      <c r="BA100" s="819"/>
      <c r="BB100" s="819"/>
      <c r="BC100" s="819"/>
      <c r="BD100" s="819"/>
    </row>
    <row r="101" spans="1:56" s="880" customFormat="1" ht="16.5" customHeight="1" x14ac:dyDescent="0.2">
      <c r="A101" s="875">
        <v>84</v>
      </c>
      <c r="B101" s="876"/>
      <c r="C101" s="877"/>
      <c r="D101" s="878"/>
      <c r="E101" s="878"/>
      <c r="F101" s="878"/>
      <c r="G101" s="1020"/>
      <c r="H101" s="1025">
        <f t="shared" si="8"/>
        <v>0</v>
      </c>
      <c r="I101" s="996" t="str">
        <f t="shared" si="11"/>
        <v xml:space="preserve"> </v>
      </c>
      <c r="J101" s="1017">
        <f t="shared" si="12"/>
        <v>0</v>
      </c>
      <c r="K101" s="1002"/>
      <c r="L101" s="1003"/>
      <c r="M101" s="1003"/>
      <c r="N101" s="1004"/>
      <c r="O101" s="1005">
        <f t="shared" si="13"/>
        <v>0</v>
      </c>
      <c r="P101" s="871"/>
      <c r="Q101" s="757">
        <f t="shared" si="9"/>
        <v>0</v>
      </c>
      <c r="R101" s="757">
        <f t="shared" si="14"/>
        <v>0</v>
      </c>
      <c r="S101" s="879"/>
      <c r="T101" s="873">
        <f t="shared" si="10"/>
        <v>0</v>
      </c>
      <c r="U101" s="819"/>
      <c r="V101" s="819"/>
      <c r="W101" s="819"/>
      <c r="X101" s="819"/>
      <c r="Y101" s="819"/>
      <c r="Z101" s="819"/>
      <c r="AA101" s="819"/>
      <c r="AB101" s="819"/>
      <c r="AC101" s="819"/>
      <c r="AD101" s="819"/>
      <c r="AE101" s="819"/>
      <c r="AF101" s="819"/>
      <c r="AG101" s="819"/>
      <c r="AH101" s="819"/>
      <c r="AI101" s="819"/>
      <c r="AJ101" s="819"/>
      <c r="AK101" s="819"/>
      <c r="AL101" s="819"/>
      <c r="AM101" s="819"/>
      <c r="AN101" s="819"/>
      <c r="AO101" s="819"/>
      <c r="AP101" s="819"/>
      <c r="AQ101" s="819"/>
      <c r="AR101" s="819"/>
      <c r="AS101" s="819"/>
      <c r="AT101" s="819"/>
      <c r="AU101" s="819"/>
      <c r="AV101" s="819"/>
      <c r="AW101" s="819"/>
      <c r="AX101" s="819"/>
      <c r="AY101" s="819"/>
      <c r="AZ101" s="819"/>
      <c r="BA101" s="819"/>
      <c r="BB101" s="819"/>
      <c r="BC101" s="819"/>
      <c r="BD101" s="819"/>
    </row>
    <row r="102" spans="1:56" s="880" customFormat="1" ht="16.5" customHeight="1" x14ac:dyDescent="0.2">
      <c r="A102" s="875">
        <v>85</v>
      </c>
      <c r="B102" s="876"/>
      <c r="C102" s="877"/>
      <c r="D102" s="878"/>
      <c r="E102" s="878"/>
      <c r="F102" s="878"/>
      <c r="G102" s="1020"/>
      <c r="H102" s="1025">
        <f t="shared" si="8"/>
        <v>0</v>
      </c>
      <c r="I102" s="996" t="str">
        <f t="shared" si="11"/>
        <v xml:space="preserve"> </v>
      </c>
      <c r="J102" s="1017">
        <f t="shared" si="12"/>
        <v>0</v>
      </c>
      <c r="K102" s="1002"/>
      <c r="L102" s="1003"/>
      <c r="M102" s="1003"/>
      <c r="N102" s="1004"/>
      <c r="O102" s="1005">
        <f t="shared" si="13"/>
        <v>0</v>
      </c>
      <c r="P102" s="871"/>
      <c r="Q102" s="757">
        <f t="shared" si="9"/>
        <v>0</v>
      </c>
      <c r="R102" s="757">
        <f t="shared" si="14"/>
        <v>0</v>
      </c>
      <c r="S102" s="879"/>
      <c r="T102" s="873">
        <f t="shared" si="10"/>
        <v>0</v>
      </c>
      <c r="U102" s="819"/>
      <c r="V102" s="819"/>
      <c r="W102" s="819"/>
      <c r="X102" s="819"/>
      <c r="Y102" s="819"/>
      <c r="Z102" s="819"/>
      <c r="AA102" s="819"/>
      <c r="AB102" s="819"/>
      <c r="AC102" s="819"/>
      <c r="AD102" s="819"/>
      <c r="AE102" s="819"/>
      <c r="AF102" s="819"/>
      <c r="AG102" s="819"/>
      <c r="AH102" s="819"/>
      <c r="AI102" s="819"/>
      <c r="AJ102" s="819"/>
      <c r="AK102" s="819"/>
      <c r="AL102" s="819"/>
      <c r="AM102" s="819"/>
      <c r="AN102" s="819"/>
      <c r="AO102" s="819"/>
      <c r="AP102" s="819"/>
      <c r="AQ102" s="819"/>
      <c r="AR102" s="819"/>
      <c r="AS102" s="819"/>
      <c r="AT102" s="819"/>
      <c r="AU102" s="819"/>
      <c r="AV102" s="819"/>
      <c r="AW102" s="819"/>
      <c r="AX102" s="819"/>
      <c r="AY102" s="819"/>
      <c r="AZ102" s="819"/>
      <c r="BA102" s="819"/>
      <c r="BB102" s="819"/>
      <c r="BC102" s="819"/>
      <c r="BD102" s="819"/>
    </row>
    <row r="103" spans="1:56" s="880" customFormat="1" ht="16.5" customHeight="1" x14ac:dyDescent="0.2">
      <c r="A103" s="875">
        <v>86</v>
      </c>
      <c r="B103" s="876"/>
      <c r="C103" s="877"/>
      <c r="D103" s="878"/>
      <c r="E103" s="878"/>
      <c r="F103" s="878"/>
      <c r="G103" s="1020"/>
      <c r="H103" s="1025">
        <f t="shared" si="8"/>
        <v>0</v>
      </c>
      <c r="I103" s="996" t="str">
        <f t="shared" si="11"/>
        <v xml:space="preserve"> </v>
      </c>
      <c r="J103" s="1017">
        <f t="shared" si="12"/>
        <v>0</v>
      </c>
      <c r="K103" s="1002"/>
      <c r="L103" s="1003"/>
      <c r="M103" s="1003"/>
      <c r="N103" s="1004"/>
      <c r="O103" s="1005">
        <f t="shared" si="13"/>
        <v>0</v>
      </c>
      <c r="P103" s="871"/>
      <c r="Q103" s="757">
        <f t="shared" si="9"/>
        <v>0</v>
      </c>
      <c r="R103" s="757">
        <f t="shared" si="14"/>
        <v>0</v>
      </c>
      <c r="S103" s="879"/>
      <c r="T103" s="873">
        <f t="shared" si="10"/>
        <v>0</v>
      </c>
      <c r="U103" s="819"/>
      <c r="V103" s="819"/>
      <c r="W103" s="819"/>
      <c r="X103" s="819"/>
      <c r="Y103" s="819"/>
      <c r="Z103" s="819"/>
      <c r="AA103" s="819"/>
      <c r="AB103" s="819"/>
      <c r="AC103" s="819"/>
      <c r="AD103" s="819"/>
      <c r="AE103" s="819"/>
      <c r="AF103" s="819"/>
      <c r="AG103" s="819"/>
      <c r="AH103" s="819"/>
      <c r="AI103" s="819"/>
      <c r="AJ103" s="819"/>
      <c r="AK103" s="819"/>
      <c r="AL103" s="819"/>
      <c r="AM103" s="819"/>
      <c r="AN103" s="819"/>
      <c r="AO103" s="819"/>
      <c r="AP103" s="819"/>
      <c r="AQ103" s="819"/>
      <c r="AR103" s="819"/>
      <c r="AS103" s="819"/>
      <c r="AT103" s="819"/>
      <c r="AU103" s="819"/>
      <c r="AV103" s="819"/>
      <c r="AW103" s="819"/>
      <c r="AX103" s="819"/>
      <c r="AY103" s="819"/>
      <c r="AZ103" s="819"/>
      <c r="BA103" s="819"/>
      <c r="BB103" s="819"/>
      <c r="BC103" s="819"/>
      <c r="BD103" s="819"/>
    </row>
    <row r="104" spans="1:56" s="880" customFormat="1" ht="16.5" customHeight="1" x14ac:dyDescent="0.2">
      <c r="A104" s="875">
        <v>87</v>
      </c>
      <c r="B104" s="876"/>
      <c r="C104" s="877"/>
      <c r="D104" s="878"/>
      <c r="E104" s="878"/>
      <c r="F104" s="878"/>
      <c r="G104" s="1020"/>
      <c r="H104" s="1025">
        <f t="shared" si="8"/>
        <v>0</v>
      </c>
      <c r="I104" s="996" t="str">
        <f t="shared" si="11"/>
        <v xml:space="preserve"> </v>
      </c>
      <c r="J104" s="1017">
        <f t="shared" si="12"/>
        <v>0</v>
      </c>
      <c r="K104" s="1002"/>
      <c r="L104" s="1003"/>
      <c r="M104" s="1003"/>
      <c r="N104" s="1004"/>
      <c r="O104" s="1005">
        <f t="shared" si="13"/>
        <v>0</v>
      </c>
      <c r="P104" s="871"/>
      <c r="Q104" s="757">
        <f t="shared" si="9"/>
        <v>0</v>
      </c>
      <c r="R104" s="757">
        <f t="shared" si="14"/>
        <v>0</v>
      </c>
      <c r="S104" s="879"/>
      <c r="T104" s="873">
        <f t="shared" si="10"/>
        <v>0</v>
      </c>
      <c r="U104" s="819"/>
      <c r="V104" s="819"/>
      <c r="W104" s="819"/>
      <c r="X104" s="819"/>
      <c r="Y104" s="819"/>
      <c r="Z104" s="819"/>
      <c r="AA104" s="819"/>
      <c r="AB104" s="819"/>
      <c r="AC104" s="819"/>
      <c r="AD104" s="819"/>
      <c r="AE104" s="819"/>
      <c r="AF104" s="819"/>
      <c r="AG104" s="819"/>
      <c r="AH104" s="819"/>
      <c r="AI104" s="819"/>
      <c r="AJ104" s="819"/>
      <c r="AK104" s="819"/>
      <c r="AL104" s="819"/>
      <c r="AM104" s="819"/>
      <c r="AN104" s="819"/>
      <c r="AO104" s="819"/>
      <c r="AP104" s="819"/>
      <c r="AQ104" s="819"/>
      <c r="AR104" s="819"/>
      <c r="AS104" s="819"/>
      <c r="AT104" s="819"/>
      <c r="AU104" s="819"/>
      <c r="AV104" s="819"/>
      <c r="AW104" s="819"/>
      <c r="AX104" s="819"/>
      <c r="AY104" s="819"/>
      <c r="AZ104" s="819"/>
      <c r="BA104" s="819"/>
      <c r="BB104" s="819"/>
      <c r="BC104" s="819"/>
      <c r="BD104" s="819"/>
    </row>
    <row r="105" spans="1:56" s="880" customFormat="1" ht="16.5" customHeight="1" x14ac:dyDescent="0.2">
      <c r="A105" s="875">
        <v>88</v>
      </c>
      <c r="B105" s="876"/>
      <c r="C105" s="877"/>
      <c r="D105" s="878"/>
      <c r="E105" s="878"/>
      <c r="F105" s="878"/>
      <c r="G105" s="1020"/>
      <c r="H105" s="1025">
        <f t="shared" si="8"/>
        <v>0</v>
      </c>
      <c r="I105" s="996" t="str">
        <f t="shared" si="11"/>
        <v xml:space="preserve"> </v>
      </c>
      <c r="J105" s="1017">
        <f t="shared" si="12"/>
        <v>0</v>
      </c>
      <c r="K105" s="1002"/>
      <c r="L105" s="1003"/>
      <c r="M105" s="1003"/>
      <c r="N105" s="1004"/>
      <c r="O105" s="1005">
        <f t="shared" si="13"/>
        <v>0</v>
      </c>
      <c r="P105" s="871"/>
      <c r="Q105" s="757">
        <f t="shared" si="9"/>
        <v>0</v>
      </c>
      <c r="R105" s="757">
        <f t="shared" si="14"/>
        <v>0</v>
      </c>
      <c r="S105" s="879"/>
      <c r="T105" s="873">
        <f t="shared" si="10"/>
        <v>0</v>
      </c>
      <c r="U105" s="819"/>
      <c r="V105" s="819"/>
      <c r="W105" s="819"/>
      <c r="X105" s="819"/>
      <c r="Y105" s="819"/>
      <c r="Z105" s="819"/>
      <c r="AA105" s="819"/>
      <c r="AB105" s="819"/>
      <c r="AC105" s="819"/>
      <c r="AD105" s="819"/>
      <c r="AE105" s="819"/>
      <c r="AF105" s="819"/>
      <c r="AG105" s="819"/>
      <c r="AH105" s="819"/>
      <c r="AI105" s="819"/>
      <c r="AJ105" s="819"/>
      <c r="AK105" s="819"/>
      <c r="AL105" s="819"/>
      <c r="AM105" s="819"/>
      <c r="AN105" s="819"/>
      <c r="AO105" s="819"/>
      <c r="AP105" s="819"/>
      <c r="AQ105" s="819"/>
      <c r="AR105" s="819"/>
      <c r="AS105" s="819"/>
      <c r="AT105" s="819"/>
      <c r="AU105" s="819"/>
      <c r="AV105" s="819"/>
      <c r="AW105" s="819"/>
      <c r="AX105" s="819"/>
      <c r="AY105" s="819"/>
      <c r="AZ105" s="819"/>
      <c r="BA105" s="819"/>
      <c r="BB105" s="819"/>
      <c r="BC105" s="819"/>
      <c r="BD105" s="819"/>
    </row>
    <row r="106" spans="1:56" s="880" customFormat="1" ht="16.5" customHeight="1" x14ac:dyDescent="0.2">
      <c r="A106" s="875">
        <v>89</v>
      </c>
      <c r="B106" s="876"/>
      <c r="C106" s="877"/>
      <c r="D106" s="878"/>
      <c r="E106" s="878"/>
      <c r="F106" s="878"/>
      <c r="G106" s="1020"/>
      <c r="H106" s="1025">
        <f t="shared" si="8"/>
        <v>0</v>
      </c>
      <c r="I106" s="996" t="str">
        <f t="shared" si="11"/>
        <v xml:space="preserve"> </v>
      </c>
      <c r="J106" s="1017">
        <f t="shared" si="12"/>
        <v>0</v>
      </c>
      <c r="K106" s="1002"/>
      <c r="L106" s="1003"/>
      <c r="M106" s="1003"/>
      <c r="N106" s="1004"/>
      <c r="O106" s="1005">
        <f t="shared" si="13"/>
        <v>0</v>
      </c>
      <c r="P106" s="871"/>
      <c r="Q106" s="757">
        <f t="shared" si="9"/>
        <v>0</v>
      </c>
      <c r="R106" s="757">
        <f t="shared" si="14"/>
        <v>0</v>
      </c>
      <c r="S106" s="879"/>
      <c r="T106" s="873">
        <f t="shared" si="10"/>
        <v>0</v>
      </c>
      <c r="U106" s="819"/>
      <c r="V106" s="819"/>
      <c r="W106" s="819"/>
      <c r="X106" s="819"/>
      <c r="Y106" s="819"/>
      <c r="Z106" s="819"/>
      <c r="AA106" s="819"/>
      <c r="AB106" s="819"/>
      <c r="AC106" s="819"/>
      <c r="AD106" s="819"/>
      <c r="AE106" s="819"/>
      <c r="AF106" s="819"/>
      <c r="AG106" s="819"/>
      <c r="AH106" s="819"/>
      <c r="AI106" s="819"/>
      <c r="AJ106" s="819"/>
      <c r="AK106" s="819"/>
      <c r="AL106" s="819"/>
      <c r="AM106" s="819"/>
      <c r="AN106" s="819"/>
      <c r="AO106" s="819"/>
      <c r="AP106" s="819"/>
      <c r="AQ106" s="819"/>
      <c r="AR106" s="819"/>
      <c r="AS106" s="819"/>
      <c r="AT106" s="819"/>
      <c r="AU106" s="819"/>
      <c r="AV106" s="819"/>
      <c r="AW106" s="819"/>
      <c r="AX106" s="819"/>
      <c r="AY106" s="819"/>
      <c r="AZ106" s="819"/>
      <c r="BA106" s="819"/>
      <c r="BB106" s="819"/>
      <c r="BC106" s="819"/>
      <c r="BD106" s="819"/>
    </row>
    <row r="107" spans="1:56" s="880" customFormat="1" ht="16.5" customHeight="1" x14ac:dyDescent="0.2">
      <c r="A107" s="875">
        <v>90</v>
      </c>
      <c r="B107" s="876"/>
      <c r="C107" s="877"/>
      <c r="D107" s="878"/>
      <c r="E107" s="878"/>
      <c r="F107" s="878"/>
      <c r="G107" s="1020"/>
      <c r="H107" s="1025">
        <f t="shared" si="8"/>
        <v>0</v>
      </c>
      <c r="I107" s="996" t="str">
        <f t="shared" si="11"/>
        <v xml:space="preserve"> </v>
      </c>
      <c r="J107" s="1017">
        <f t="shared" si="12"/>
        <v>0</v>
      </c>
      <c r="K107" s="1002"/>
      <c r="L107" s="1003"/>
      <c r="M107" s="1003"/>
      <c r="N107" s="1004"/>
      <c r="O107" s="1005">
        <f t="shared" si="13"/>
        <v>0</v>
      </c>
      <c r="P107" s="871"/>
      <c r="Q107" s="757">
        <f t="shared" si="9"/>
        <v>0</v>
      </c>
      <c r="R107" s="757">
        <f t="shared" si="14"/>
        <v>0</v>
      </c>
      <c r="S107" s="879"/>
      <c r="T107" s="873">
        <f t="shared" si="10"/>
        <v>0</v>
      </c>
      <c r="U107" s="819"/>
      <c r="V107" s="819"/>
      <c r="W107" s="819"/>
      <c r="X107" s="819"/>
      <c r="Y107" s="819"/>
      <c r="Z107" s="819"/>
      <c r="AA107" s="819"/>
      <c r="AB107" s="819"/>
      <c r="AC107" s="819"/>
      <c r="AD107" s="819"/>
      <c r="AE107" s="819"/>
      <c r="AF107" s="819"/>
      <c r="AG107" s="819"/>
      <c r="AH107" s="819"/>
      <c r="AI107" s="819"/>
      <c r="AJ107" s="819"/>
      <c r="AK107" s="819"/>
      <c r="AL107" s="819"/>
      <c r="AM107" s="819"/>
      <c r="AN107" s="819"/>
      <c r="AO107" s="819"/>
      <c r="AP107" s="819"/>
      <c r="AQ107" s="819"/>
      <c r="AR107" s="819"/>
      <c r="AS107" s="819"/>
      <c r="AT107" s="819"/>
      <c r="AU107" s="819"/>
      <c r="AV107" s="819"/>
      <c r="AW107" s="819"/>
      <c r="AX107" s="819"/>
      <c r="AY107" s="819"/>
      <c r="AZ107" s="819"/>
      <c r="BA107" s="819"/>
      <c r="BB107" s="819"/>
      <c r="BC107" s="819"/>
      <c r="BD107" s="819"/>
    </row>
    <row r="108" spans="1:56" s="880" customFormat="1" ht="16.5" customHeight="1" x14ac:dyDescent="0.2">
      <c r="A108" s="875">
        <v>91</v>
      </c>
      <c r="B108" s="876"/>
      <c r="C108" s="877"/>
      <c r="D108" s="878"/>
      <c r="E108" s="878"/>
      <c r="F108" s="878"/>
      <c r="G108" s="1020"/>
      <c r="H108" s="1025">
        <f t="shared" si="8"/>
        <v>0</v>
      </c>
      <c r="I108" s="996" t="str">
        <f t="shared" si="11"/>
        <v xml:space="preserve"> </v>
      </c>
      <c r="J108" s="1017">
        <f t="shared" si="12"/>
        <v>0</v>
      </c>
      <c r="K108" s="1002"/>
      <c r="L108" s="1003"/>
      <c r="M108" s="1003"/>
      <c r="N108" s="1004"/>
      <c r="O108" s="1005">
        <f t="shared" si="13"/>
        <v>0</v>
      </c>
      <c r="P108" s="871"/>
      <c r="Q108" s="757">
        <f t="shared" si="9"/>
        <v>0</v>
      </c>
      <c r="R108" s="757">
        <f t="shared" si="14"/>
        <v>0</v>
      </c>
      <c r="S108" s="879"/>
      <c r="T108" s="873">
        <f t="shared" si="10"/>
        <v>0</v>
      </c>
      <c r="U108" s="819"/>
      <c r="V108" s="819"/>
      <c r="W108" s="819"/>
      <c r="X108" s="819"/>
      <c r="Y108" s="819"/>
      <c r="Z108" s="819"/>
      <c r="AA108" s="819"/>
      <c r="AB108" s="819"/>
      <c r="AC108" s="819"/>
      <c r="AD108" s="819"/>
      <c r="AE108" s="819"/>
      <c r="AF108" s="819"/>
      <c r="AG108" s="819"/>
      <c r="AH108" s="819"/>
      <c r="AI108" s="819"/>
      <c r="AJ108" s="819"/>
      <c r="AK108" s="819"/>
      <c r="AL108" s="819"/>
      <c r="AM108" s="819"/>
      <c r="AN108" s="819"/>
      <c r="AO108" s="819"/>
      <c r="AP108" s="819"/>
      <c r="AQ108" s="819"/>
      <c r="AR108" s="819"/>
      <c r="AS108" s="819"/>
      <c r="AT108" s="819"/>
      <c r="AU108" s="819"/>
      <c r="AV108" s="819"/>
      <c r="AW108" s="819"/>
      <c r="AX108" s="819"/>
      <c r="AY108" s="819"/>
      <c r="AZ108" s="819"/>
      <c r="BA108" s="819"/>
      <c r="BB108" s="819"/>
      <c r="BC108" s="819"/>
      <c r="BD108" s="819"/>
    </row>
    <row r="109" spans="1:56" s="880" customFormat="1" ht="16.5" customHeight="1" x14ac:dyDescent="0.2">
      <c r="A109" s="875">
        <v>92</v>
      </c>
      <c r="B109" s="876"/>
      <c r="C109" s="877"/>
      <c r="D109" s="878"/>
      <c r="E109" s="878"/>
      <c r="F109" s="878"/>
      <c r="G109" s="1020"/>
      <c r="H109" s="1025">
        <f t="shared" si="8"/>
        <v>0</v>
      </c>
      <c r="I109" s="996" t="str">
        <f t="shared" si="11"/>
        <v xml:space="preserve"> </v>
      </c>
      <c r="J109" s="1017">
        <f t="shared" si="12"/>
        <v>0</v>
      </c>
      <c r="K109" s="1002"/>
      <c r="L109" s="1003"/>
      <c r="M109" s="1003"/>
      <c r="N109" s="1004"/>
      <c r="O109" s="1005">
        <f t="shared" si="13"/>
        <v>0</v>
      </c>
      <c r="P109" s="871"/>
      <c r="Q109" s="757">
        <f t="shared" si="9"/>
        <v>0</v>
      </c>
      <c r="R109" s="757">
        <f t="shared" si="14"/>
        <v>0</v>
      </c>
      <c r="S109" s="879"/>
      <c r="T109" s="873">
        <f t="shared" si="10"/>
        <v>0</v>
      </c>
      <c r="U109" s="819"/>
      <c r="V109" s="819"/>
      <c r="W109" s="819"/>
      <c r="X109" s="819"/>
      <c r="Y109" s="819"/>
      <c r="Z109" s="819"/>
      <c r="AA109" s="819"/>
      <c r="AB109" s="819"/>
      <c r="AC109" s="819"/>
      <c r="AD109" s="819"/>
      <c r="AE109" s="819"/>
      <c r="AF109" s="819"/>
      <c r="AG109" s="819"/>
      <c r="AH109" s="819"/>
      <c r="AI109" s="819"/>
      <c r="AJ109" s="819"/>
      <c r="AK109" s="819"/>
      <c r="AL109" s="819"/>
      <c r="AM109" s="819"/>
      <c r="AN109" s="819"/>
      <c r="AO109" s="819"/>
      <c r="AP109" s="819"/>
      <c r="AQ109" s="819"/>
      <c r="AR109" s="819"/>
      <c r="AS109" s="819"/>
      <c r="AT109" s="819"/>
      <c r="AU109" s="819"/>
      <c r="AV109" s="819"/>
      <c r="AW109" s="819"/>
      <c r="AX109" s="819"/>
      <c r="AY109" s="819"/>
      <c r="AZ109" s="819"/>
      <c r="BA109" s="819"/>
      <c r="BB109" s="819"/>
      <c r="BC109" s="819"/>
      <c r="BD109" s="819"/>
    </row>
    <row r="110" spans="1:56" s="880" customFormat="1" ht="16.5" customHeight="1" x14ac:dyDescent="0.2">
      <c r="A110" s="875">
        <v>93</v>
      </c>
      <c r="B110" s="876"/>
      <c r="C110" s="877"/>
      <c r="D110" s="878"/>
      <c r="E110" s="878"/>
      <c r="F110" s="878"/>
      <c r="G110" s="1020"/>
      <c r="H110" s="1025">
        <f t="shared" si="8"/>
        <v>0</v>
      </c>
      <c r="I110" s="996" t="str">
        <f t="shared" si="11"/>
        <v xml:space="preserve"> </v>
      </c>
      <c r="J110" s="1017">
        <f t="shared" si="12"/>
        <v>0</v>
      </c>
      <c r="K110" s="1002"/>
      <c r="L110" s="1003"/>
      <c r="M110" s="1003"/>
      <c r="N110" s="1004"/>
      <c r="O110" s="1005">
        <f t="shared" si="13"/>
        <v>0</v>
      </c>
      <c r="P110" s="871"/>
      <c r="Q110" s="757">
        <f t="shared" si="9"/>
        <v>0</v>
      </c>
      <c r="R110" s="757">
        <f t="shared" si="14"/>
        <v>0</v>
      </c>
      <c r="S110" s="879"/>
      <c r="T110" s="873">
        <f t="shared" si="10"/>
        <v>0</v>
      </c>
      <c r="U110" s="819"/>
      <c r="V110" s="819"/>
      <c r="W110" s="819"/>
      <c r="X110" s="819"/>
      <c r="Y110" s="819"/>
      <c r="Z110" s="819"/>
      <c r="AA110" s="819"/>
      <c r="AB110" s="819"/>
      <c r="AC110" s="819"/>
      <c r="AD110" s="819"/>
      <c r="AE110" s="819"/>
      <c r="AF110" s="819"/>
      <c r="AG110" s="819"/>
      <c r="AH110" s="819"/>
      <c r="AI110" s="819"/>
      <c r="AJ110" s="819"/>
      <c r="AK110" s="819"/>
      <c r="AL110" s="819"/>
      <c r="AM110" s="819"/>
      <c r="AN110" s="819"/>
      <c r="AO110" s="819"/>
      <c r="AP110" s="819"/>
      <c r="AQ110" s="819"/>
      <c r="AR110" s="819"/>
      <c r="AS110" s="819"/>
      <c r="AT110" s="819"/>
      <c r="AU110" s="819"/>
      <c r="AV110" s="819"/>
      <c r="AW110" s="819"/>
      <c r="AX110" s="819"/>
      <c r="AY110" s="819"/>
      <c r="AZ110" s="819"/>
      <c r="BA110" s="819"/>
      <c r="BB110" s="819"/>
      <c r="BC110" s="819"/>
      <c r="BD110" s="819"/>
    </row>
    <row r="111" spans="1:56" s="880" customFormat="1" ht="16.5" customHeight="1" x14ac:dyDescent="0.2">
      <c r="A111" s="875">
        <v>94</v>
      </c>
      <c r="B111" s="876"/>
      <c r="C111" s="877"/>
      <c r="D111" s="878"/>
      <c r="E111" s="878"/>
      <c r="F111" s="878"/>
      <c r="G111" s="1020"/>
      <c r="H111" s="1025">
        <f t="shared" si="8"/>
        <v>0</v>
      </c>
      <c r="I111" s="996" t="str">
        <f t="shared" si="11"/>
        <v xml:space="preserve"> </v>
      </c>
      <c r="J111" s="1017">
        <f t="shared" si="12"/>
        <v>0</v>
      </c>
      <c r="K111" s="1002"/>
      <c r="L111" s="1003"/>
      <c r="M111" s="1003"/>
      <c r="N111" s="1004"/>
      <c r="O111" s="1005">
        <f t="shared" si="13"/>
        <v>0</v>
      </c>
      <c r="P111" s="871"/>
      <c r="Q111" s="757">
        <f t="shared" si="9"/>
        <v>0</v>
      </c>
      <c r="R111" s="757">
        <f t="shared" si="14"/>
        <v>0</v>
      </c>
      <c r="S111" s="879"/>
      <c r="T111" s="873">
        <f t="shared" si="10"/>
        <v>0</v>
      </c>
      <c r="U111" s="819"/>
      <c r="V111" s="819"/>
      <c r="W111" s="819"/>
      <c r="X111" s="819"/>
      <c r="Y111" s="819"/>
      <c r="Z111" s="819"/>
      <c r="AA111" s="819"/>
      <c r="AB111" s="819"/>
      <c r="AC111" s="819"/>
      <c r="AD111" s="819"/>
      <c r="AE111" s="819"/>
      <c r="AF111" s="819"/>
      <c r="AG111" s="819"/>
      <c r="AH111" s="819"/>
      <c r="AI111" s="819"/>
      <c r="AJ111" s="819"/>
      <c r="AK111" s="819"/>
      <c r="AL111" s="819"/>
      <c r="AM111" s="819"/>
      <c r="AN111" s="819"/>
      <c r="AO111" s="819"/>
      <c r="AP111" s="819"/>
      <c r="AQ111" s="819"/>
      <c r="AR111" s="819"/>
      <c r="AS111" s="819"/>
      <c r="AT111" s="819"/>
      <c r="AU111" s="819"/>
      <c r="AV111" s="819"/>
      <c r="AW111" s="819"/>
      <c r="AX111" s="819"/>
      <c r="AY111" s="819"/>
      <c r="AZ111" s="819"/>
      <c r="BA111" s="819"/>
      <c r="BB111" s="819"/>
      <c r="BC111" s="819"/>
      <c r="BD111" s="819"/>
    </row>
    <row r="112" spans="1:56" s="880" customFormat="1" ht="16.5" customHeight="1" x14ac:dyDescent="0.2">
      <c r="A112" s="875">
        <v>95</v>
      </c>
      <c r="B112" s="876"/>
      <c r="C112" s="877"/>
      <c r="D112" s="878"/>
      <c r="E112" s="878"/>
      <c r="F112" s="878"/>
      <c r="G112" s="1020"/>
      <c r="H112" s="1025">
        <f t="shared" si="8"/>
        <v>0</v>
      </c>
      <c r="I112" s="996" t="str">
        <f t="shared" si="11"/>
        <v xml:space="preserve"> </v>
      </c>
      <c r="J112" s="1017">
        <f t="shared" si="12"/>
        <v>0</v>
      </c>
      <c r="K112" s="1002"/>
      <c r="L112" s="1003"/>
      <c r="M112" s="1003"/>
      <c r="N112" s="1004"/>
      <c r="O112" s="1005">
        <f t="shared" si="13"/>
        <v>0</v>
      </c>
      <c r="P112" s="871"/>
      <c r="Q112" s="757">
        <f t="shared" si="9"/>
        <v>0</v>
      </c>
      <c r="R112" s="757">
        <f t="shared" si="14"/>
        <v>0</v>
      </c>
      <c r="S112" s="879"/>
      <c r="T112" s="873">
        <f t="shared" si="10"/>
        <v>0</v>
      </c>
      <c r="U112" s="819"/>
      <c r="V112" s="819"/>
      <c r="W112" s="819"/>
      <c r="X112" s="819"/>
      <c r="Y112" s="819"/>
      <c r="Z112" s="819"/>
      <c r="AA112" s="819"/>
      <c r="AB112" s="819"/>
      <c r="AC112" s="819"/>
      <c r="AD112" s="819"/>
      <c r="AE112" s="819"/>
      <c r="AF112" s="819"/>
      <c r="AG112" s="819"/>
      <c r="AH112" s="819"/>
      <c r="AI112" s="819"/>
      <c r="AJ112" s="819"/>
      <c r="AK112" s="819"/>
      <c r="AL112" s="819"/>
      <c r="AM112" s="819"/>
      <c r="AN112" s="819"/>
      <c r="AO112" s="819"/>
      <c r="AP112" s="819"/>
      <c r="AQ112" s="819"/>
      <c r="AR112" s="819"/>
      <c r="AS112" s="819"/>
      <c r="AT112" s="819"/>
      <c r="AU112" s="819"/>
      <c r="AV112" s="819"/>
      <c r="AW112" s="819"/>
      <c r="AX112" s="819"/>
      <c r="AY112" s="819"/>
      <c r="AZ112" s="819"/>
      <c r="BA112" s="819"/>
      <c r="BB112" s="819"/>
      <c r="BC112" s="819"/>
      <c r="BD112" s="819"/>
    </row>
    <row r="113" spans="1:56" s="880" customFormat="1" ht="16.5" customHeight="1" x14ac:dyDescent="0.2">
      <c r="A113" s="875">
        <v>96</v>
      </c>
      <c r="B113" s="876"/>
      <c r="C113" s="877"/>
      <c r="D113" s="878"/>
      <c r="E113" s="878"/>
      <c r="F113" s="878"/>
      <c r="G113" s="1020"/>
      <c r="H113" s="1025">
        <f t="shared" si="8"/>
        <v>0</v>
      </c>
      <c r="I113" s="996" t="str">
        <f t="shared" si="11"/>
        <v xml:space="preserve"> </v>
      </c>
      <c r="J113" s="1017">
        <f t="shared" si="12"/>
        <v>0</v>
      </c>
      <c r="K113" s="1002"/>
      <c r="L113" s="1003"/>
      <c r="M113" s="1003"/>
      <c r="N113" s="1004"/>
      <c r="O113" s="1005">
        <f t="shared" si="13"/>
        <v>0</v>
      </c>
      <c r="P113" s="871"/>
      <c r="Q113" s="757">
        <f t="shared" si="9"/>
        <v>0</v>
      </c>
      <c r="R113" s="757">
        <f t="shared" si="14"/>
        <v>0</v>
      </c>
      <c r="S113" s="879"/>
      <c r="T113" s="873">
        <f t="shared" si="10"/>
        <v>0</v>
      </c>
      <c r="U113" s="819"/>
      <c r="V113" s="819"/>
      <c r="W113" s="819"/>
      <c r="X113" s="819"/>
      <c r="Y113" s="819"/>
      <c r="Z113" s="819"/>
      <c r="AA113" s="819"/>
      <c r="AB113" s="819"/>
      <c r="AC113" s="819"/>
      <c r="AD113" s="819"/>
      <c r="AE113" s="819"/>
      <c r="AF113" s="819"/>
      <c r="AG113" s="819"/>
      <c r="AH113" s="819"/>
      <c r="AI113" s="819"/>
      <c r="AJ113" s="819"/>
      <c r="AK113" s="819"/>
      <c r="AL113" s="819"/>
      <c r="AM113" s="819"/>
      <c r="AN113" s="819"/>
      <c r="AO113" s="819"/>
      <c r="AP113" s="819"/>
      <c r="AQ113" s="819"/>
      <c r="AR113" s="819"/>
      <c r="AS113" s="819"/>
      <c r="AT113" s="819"/>
      <c r="AU113" s="819"/>
      <c r="AV113" s="819"/>
      <c r="AW113" s="819"/>
      <c r="AX113" s="819"/>
      <c r="AY113" s="819"/>
      <c r="AZ113" s="819"/>
      <c r="BA113" s="819"/>
      <c r="BB113" s="819"/>
      <c r="BC113" s="819"/>
      <c r="BD113" s="819"/>
    </row>
    <row r="114" spans="1:56" s="880" customFormat="1" ht="16.5" customHeight="1" x14ac:dyDescent="0.2">
      <c r="A114" s="875">
        <v>97</v>
      </c>
      <c r="B114" s="876"/>
      <c r="C114" s="877"/>
      <c r="D114" s="878"/>
      <c r="E114" s="878"/>
      <c r="F114" s="878"/>
      <c r="G114" s="1020"/>
      <c r="H114" s="1025">
        <f t="shared" si="8"/>
        <v>0</v>
      </c>
      <c r="I114" s="996" t="str">
        <f t="shared" si="11"/>
        <v xml:space="preserve"> </v>
      </c>
      <c r="J114" s="1017">
        <f t="shared" si="12"/>
        <v>0</v>
      </c>
      <c r="K114" s="1002"/>
      <c r="L114" s="1003"/>
      <c r="M114" s="1003"/>
      <c r="N114" s="1004"/>
      <c r="O114" s="1005">
        <f t="shared" si="13"/>
        <v>0</v>
      </c>
      <c r="P114" s="871"/>
      <c r="Q114" s="757">
        <f t="shared" si="9"/>
        <v>0</v>
      </c>
      <c r="R114" s="757">
        <f t="shared" si="14"/>
        <v>0</v>
      </c>
      <c r="S114" s="879"/>
      <c r="T114" s="873">
        <f t="shared" si="10"/>
        <v>0</v>
      </c>
      <c r="U114" s="819"/>
      <c r="V114" s="819"/>
      <c r="W114" s="819"/>
      <c r="X114" s="819"/>
      <c r="Y114" s="819"/>
      <c r="Z114" s="819"/>
      <c r="AA114" s="819"/>
      <c r="AB114" s="819"/>
      <c r="AC114" s="819"/>
      <c r="AD114" s="819"/>
      <c r="AE114" s="819"/>
      <c r="AF114" s="819"/>
      <c r="AG114" s="819"/>
      <c r="AH114" s="819"/>
      <c r="AI114" s="819"/>
      <c r="AJ114" s="819"/>
      <c r="AK114" s="819"/>
      <c r="AL114" s="819"/>
      <c r="AM114" s="819"/>
      <c r="AN114" s="819"/>
      <c r="AO114" s="819"/>
      <c r="AP114" s="819"/>
      <c r="AQ114" s="819"/>
      <c r="AR114" s="819"/>
      <c r="AS114" s="819"/>
      <c r="AT114" s="819"/>
      <c r="AU114" s="819"/>
      <c r="AV114" s="819"/>
      <c r="AW114" s="819"/>
      <c r="AX114" s="819"/>
      <c r="AY114" s="819"/>
      <c r="AZ114" s="819"/>
      <c r="BA114" s="819"/>
      <c r="BB114" s="819"/>
      <c r="BC114" s="819"/>
      <c r="BD114" s="819"/>
    </row>
    <row r="115" spans="1:56" s="880" customFormat="1" ht="16.5" customHeight="1" x14ac:dyDescent="0.2">
      <c r="A115" s="875">
        <v>98</v>
      </c>
      <c r="B115" s="876"/>
      <c r="C115" s="877"/>
      <c r="D115" s="878"/>
      <c r="E115" s="878"/>
      <c r="F115" s="878"/>
      <c r="G115" s="1020"/>
      <c r="H115" s="1025">
        <f t="shared" si="8"/>
        <v>0</v>
      </c>
      <c r="I115" s="996" t="str">
        <f t="shared" si="11"/>
        <v xml:space="preserve"> </v>
      </c>
      <c r="J115" s="1017">
        <f t="shared" si="12"/>
        <v>0</v>
      </c>
      <c r="K115" s="1002"/>
      <c r="L115" s="1003"/>
      <c r="M115" s="1003"/>
      <c r="N115" s="1004"/>
      <c r="O115" s="1005">
        <f t="shared" si="13"/>
        <v>0</v>
      </c>
      <c r="P115" s="871"/>
      <c r="Q115" s="757">
        <f t="shared" si="9"/>
        <v>0</v>
      </c>
      <c r="R115" s="757">
        <f t="shared" ref="R115:R120" si="15">IF($P$9="ja",Q115*(1+$T$4),Q115)</f>
        <v>0</v>
      </c>
      <c r="S115" s="879"/>
      <c r="T115" s="873">
        <f t="shared" si="10"/>
        <v>0</v>
      </c>
      <c r="U115" s="819"/>
      <c r="V115" s="819"/>
      <c r="W115" s="819"/>
      <c r="X115" s="819"/>
      <c r="Y115" s="819"/>
      <c r="Z115" s="819"/>
      <c r="AA115" s="819"/>
      <c r="AB115" s="819"/>
      <c r="AC115" s="819"/>
      <c r="AD115" s="819"/>
      <c r="AE115" s="819"/>
      <c r="AF115" s="819"/>
      <c r="AG115" s="819"/>
      <c r="AH115" s="819"/>
      <c r="AI115" s="819"/>
      <c r="AJ115" s="819"/>
      <c r="AK115" s="819"/>
      <c r="AL115" s="819"/>
      <c r="AM115" s="819"/>
      <c r="AN115" s="819"/>
      <c r="AO115" s="819"/>
      <c r="AP115" s="819"/>
      <c r="AQ115" s="819"/>
      <c r="AR115" s="819"/>
      <c r="AS115" s="819"/>
      <c r="AT115" s="819"/>
      <c r="AU115" s="819"/>
      <c r="AV115" s="819"/>
      <c r="AW115" s="819"/>
      <c r="AX115" s="819"/>
      <c r="AY115" s="819"/>
      <c r="AZ115" s="819"/>
      <c r="BA115" s="819"/>
      <c r="BB115" s="819"/>
      <c r="BC115" s="819"/>
      <c r="BD115" s="819"/>
    </row>
    <row r="116" spans="1:56" s="880" customFormat="1" ht="16.5" customHeight="1" x14ac:dyDescent="0.2">
      <c r="A116" s="875">
        <v>99</v>
      </c>
      <c r="B116" s="876"/>
      <c r="C116" s="877"/>
      <c r="D116" s="878"/>
      <c r="E116" s="878"/>
      <c r="F116" s="878"/>
      <c r="G116" s="1020"/>
      <c r="H116" s="1025">
        <f t="shared" si="8"/>
        <v>0</v>
      </c>
      <c r="I116" s="996" t="str">
        <f t="shared" si="11"/>
        <v xml:space="preserve"> </v>
      </c>
      <c r="J116" s="1017">
        <f t="shared" si="12"/>
        <v>0</v>
      </c>
      <c r="K116" s="1002"/>
      <c r="L116" s="1003"/>
      <c r="M116" s="1003"/>
      <c r="N116" s="1004"/>
      <c r="O116" s="1005">
        <f t="shared" si="13"/>
        <v>0</v>
      </c>
      <c r="P116" s="871"/>
      <c r="Q116" s="757">
        <f t="shared" si="9"/>
        <v>0</v>
      </c>
      <c r="R116" s="757">
        <f t="shared" si="15"/>
        <v>0</v>
      </c>
      <c r="S116" s="879"/>
      <c r="T116" s="873">
        <f t="shared" si="10"/>
        <v>0</v>
      </c>
      <c r="U116" s="819"/>
      <c r="V116" s="819"/>
      <c r="W116" s="819"/>
      <c r="X116" s="819"/>
      <c r="Y116" s="819"/>
      <c r="Z116" s="819"/>
      <c r="AA116" s="819"/>
      <c r="AB116" s="819"/>
      <c r="AC116" s="819"/>
      <c r="AD116" s="819"/>
      <c r="AE116" s="819"/>
      <c r="AF116" s="819"/>
      <c r="AG116" s="819"/>
      <c r="AH116" s="819"/>
      <c r="AI116" s="819"/>
      <c r="AJ116" s="819"/>
      <c r="AK116" s="819"/>
      <c r="AL116" s="819"/>
      <c r="AM116" s="819"/>
      <c r="AN116" s="819"/>
      <c r="AO116" s="819"/>
      <c r="AP116" s="819"/>
      <c r="AQ116" s="819"/>
      <c r="AR116" s="819"/>
      <c r="AS116" s="819"/>
      <c r="AT116" s="819"/>
      <c r="AU116" s="819"/>
      <c r="AV116" s="819"/>
      <c r="AW116" s="819"/>
      <c r="AX116" s="819"/>
      <c r="AY116" s="819"/>
      <c r="AZ116" s="819"/>
      <c r="BA116" s="819"/>
      <c r="BB116" s="819"/>
      <c r="BC116" s="819"/>
      <c r="BD116" s="819"/>
    </row>
    <row r="117" spans="1:56" s="880" customFormat="1" ht="16.5" customHeight="1" x14ac:dyDescent="0.2">
      <c r="A117" s="875">
        <v>100</v>
      </c>
      <c r="B117" s="876"/>
      <c r="C117" s="877"/>
      <c r="D117" s="878"/>
      <c r="E117" s="878"/>
      <c r="F117" s="878"/>
      <c r="G117" s="1020"/>
      <c r="H117" s="1025">
        <f t="shared" si="8"/>
        <v>0</v>
      </c>
      <c r="I117" s="996" t="str">
        <f t="shared" si="11"/>
        <v xml:space="preserve"> </v>
      </c>
      <c r="J117" s="1017">
        <f t="shared" si="12"/>
        <v>0</v>
      </c>
      <c r="K117" s="1002"/>
      <c r="L117" s="1003"/>
      <c r="M117" s="1003"/>
      <c r="N117" s="1004"/>
      <c r="O117" s="1005">
        <f t="shared" si="13"/>
        <v>0</v>
      </c>
      <c r="P117" s="871"/>
      <c r="Q117" s="757">
        <f t="shared" si="9"/>
        <v>0</v>
      </c>
      <c r="R117" s="757">
        <f t="shared" si="15"/>
        <v>0</v>
      </c>
      <c r="S117" s="879"/>
      <c r="T117" s="873">
        <f t="shared" si="10"/>
        <v>0</v>
      </c>
      <c r="U117" s="819"/>
      <c r="V117" s="819"/>
      <c r="W117" s="819"/>
      <c r="X117" s="819"/>
      <c r="Y117" s="819"/>
      <c r="Z117" s="819"/>
      <c r="AA117" s="819"/>
      <c r="AB117" s="819"/>
      <c r="AC117" s="819"/>
      <c r="AD117" s="819"/>
      <c r="AE117" s="819"/>
      <c r="AF117" s="819"/>
      <c r="AG117" s="819"/>
      <c r="AH117" s="819"/>
      <c r="AI117" s="819"/>
      <c r="AJ117" s="819"/>
      <c r="AK117" s="819"/>
      <c r="AL117" s="819"/>
      <c r="AM117" s="819"/>
      <c r="AN117" s="819"/>
      <c r="AO117" s="819"/>
      <c r="AP117" s="819"/>
      <c r="AQ117" s="819"/>
      <c r="AR117" s="819"/>
      <c r="AS117" s="819"/>
      <c r="AT117" s="819"/>
      <c r="AU117" s="819"/>
      <c r="AV117" s="819"/>
      <c r="AW117" s="819"/>
      <c r="AX117" s="819"/>
      <c r="AY117" s="819"/>
      <c r="AZ117" s="819"/>
      <c r="BA117" s="819"/>
      <c r="BB117" s="819"/>
      <c r="BC117" s="819"/>
      <c r="BD117" s="819"/>
    </row>
    <row r="118" spans="1:56" s="880" customFormat="1" ht="16.5" customHeight="1" x14ac:dyDescent="0.2">
      <c r="A118" s="875">
        <v>101</v>
      </c>
      <c r="B118" s="876"/>
      <c r="C118" s="877"/>
      <c r="D118" s="878"/>
      <c r="E118" s="878"/>
      <c r="F118" s="878"/>
      <c r="G118" s="1020"/>
      <c r="H118" s="1025">
        <f t="shared" si="8"/>
        <v>0</v>
      </c>
      <c r="I118" s="996" t="str">
        <f t="shared" si="11"/>
        <v xml:space="preserve"> </v>
      </c>
      <c r="J118" s="1017">
        <f t="shared" si="12"/>
        <v>0</v>
      </c>
      <c r="K118" s="1002"/>
      <c r="L118" s="1003"/>
      <c r="M118" s="1003"/>
      <c r="N118" s="1004"/>
      <c r="O118" s="1005">
        <f t="shared" si="13"/>
        <v>0</v>
      </c>
      <c r="P118" s="871"/>
      <c r="Q118" s="757">
        <f t="shared" si="9"/>
        <v>0</v>
      </c>
      <c r="R118" s="757">
        <f t="shared" si="15"/>
        <v>0</v>
      </c>
      <c r="S118" s="879"/>
      <c r="T118" s="873">
        <f t="shared" si="10"/>
        <v>0</v>
      </c>
      <c r="U118" s="819"/>
      <c r="V118" s="819"/>
      <c r="W118" s="819"/>
      <c r="X118" s="819"/>
      <c r="Y118" s="819"/>
      <c r="Z118" s="819"/>
      <c r="AA118" s="819"/>
      <c r="AB118" s="819"/>
      <c r="AC118" s="819"/>
      <c r="AD118" s="819"/>
      <c r="AE118" s="819"/>
      <c r="AF118" s="819"/>
      <c r="AG118" s="819"/>
      <c r="AH118" s="819"/>
      <c r="AI118" s="819"/>
      <c r="AJ118" s="819"/>
      <c r="AK118" s="819"/>
      <c r="AL118" s="819"/>
      <c r="AM118" s="819"/>
      <c r="AN118" s="819"/>
      <c r="AO118" s="819"/>
      <c r="AP118" s="819"/>
      <c r="AQ118" s="819"/>
      <c r="AR118" s="819"/>
      <c r="AS118" s="819"/>
      <c r="AT118" s="819"/>
      <c r="AU118" s="819"/>
      <c r="AV118" s="819"/>
      <c r="AW118" s="819"/>
      <c r="AX118" s="819"/>
      <c r="AY118" s="819"/>
      <c r="AZ118" s="819"/>
      <c r="BA118" s="819"/>
      <c r="BB118" s="819"/>
      <c r="BC118" s="819"/>
      <c r="BD118" s="819"/>
    </row>
    <row r="119" spans="1:56" s="880" customFormat="1" ht="16.5" customHeight="1" x14ac:dyDescent="0.2">
      <c r="A119" s="875">
        <v>102</v>
      </c>
      <c r="B119" s="876"/>
      <c r="C119" s="877"/>
      <c r="D119" s="878"/>
      <c r="E119" s="878"/>
      <c r="F119" s="878"/>
      <c r="G119" s="1020"/>
      <c r="H119" s="1025">
        <f t="shared" si="8"/>
        <v>0</v>
      </c>
      <c r="I119" s="996" t="str">
        <f t="shared" si="11"/>
        <v xml:space="preserve"> </v>
      </c>
      <c r="J119" s="1017">
        <f t="shared" si="12"/>
        <v>0</v>
      </c>
      <c r="K119" s="1002"/>
      <c r="L119" s="1003"/>
      <c r="M119" s="1003"/>
      <c r="N119" s="1004"/>
      <c r="O119" s="1005">
        <f t="shared" si="13"/>
        <v>0</v>
      </c>
      <c r="P119" s="871"/>
      <c r="Q119" s="757">
        <f t="shared" si="9"/>
        <v>0</v>
      </c>
      <c r="R119" s="757">
        <f t="shared" si="15"/>
        <v>0</v>
      </c>
      <c r="S119" s="879"/>
      <c r="T119" s="873">
        <f t="shared" si="10"/>
        <v>0</v>
      </c>
      <c r="U119" s="819"/>
      <c r="V119" s="819"/>
      <c r="W119" s="819"/>
      <c r="X119" s="819"/>
      <c r="Y119" s="819"/>
      <c r="Z119" s="819"/>
      <c r="AA119" s="819"/>
      <c r="AB119" s="819"/>
      <c r="AC119" s="819"/>
      <c r="AD119" s="819"/>
      <c r="AE119" s="819"/>
      <c r="AF119" s="819"/>
      <c r="AG119" s="819"/>
      <c r="AH119" s="819"/>
      <c r="AI119" s="819"/>
      <c r="AJ119" s="819"/>
      <c r="AK119" s="819"/>
      <c r="AL119" s="819"/>
      <c r="AM119" s="819"/>
      <c r="AN119" s="819"/>
      <c r="AO119" s="819"/>
      <c r="AP119" s="819"/>
      <c r="AQ119" s="819"/>
      <c r="AR119" s="819"/>
      <c r="AS119" s="819"/>
      <c r="AT119" s="819"/>
      <c r="AU119" s="819"/>
      <c r="AV119" s="819"/>
      <c r="AW119" s="819"/>
      <c r="AX119" s="819"/>
      <c r="AY119" s="819"/>
      <c r="AZ119" s="819"/>
      <c r="BA119" s="819"/>
      <c r="BB119" s="819"/>
      <c r="BC119" s="819"/>
      <c r="BD119" s="819"/>
    </row>
    <row r="120" spans="1:56" s="880" customFormat="1" ht="16.5" customHeight="1" x14ac:dyDescent="0.2">
      <c r="A120" s="875">
        <v>103</v>
      </c>
      <c r="B120" s="876"/>
      <c r="C120" s="877"/>
      <c r="D120" s="878"/>
      <c r="E120" s="878"/>
      <c r="F120" s="878"/>
      <c r="G120" s="1020"/>
      <c r="H120" s="1025">
        <f t="shared" si="8"/>
        <v>0</v>
      </c>
      <c r="I120" s="996" t="str">
        <f t="shared" si="11"/>
        <v xml:space="preserve"> </v>
      </c>
      <c r="J120" s="1017">
        <f t="shared" si="12"/>
        <v>0</v>
      </c>
      <c r="K120" s="1002"/>
      <c r="L120" s="1003"/>
      <c r="M120" s="1003"/>
      <c r="N120" s="1004"/>
      <c r="O120" s="1005">
        <f t="shared" si="13"/>
        <v>0</v>
      </c>
      <c r="P120" s="871"/>
      <c r="Q120" s="757">
        <f t="shared" si="9"/>
        <v>0</v>
      </c>
      <c r="R120" s="757">
        <f t="shared" si="15"/>
        <v>0</v>
      </c>
      <c r="S120" s="879"/>
      <c r="T120" s="873">
        <f t="shared" si="10"/>
        <v>0</v>
      </c>
      <c r="U120" s="819"/>
      <c r="V120" s="819"/>
      <c r="W120" s="819"/>
      <c r="X120" s="819"/>
      <c r="Y120" s="819"/>
      <c r="Z120" s="819"/>
      <c r="AA120" s="819"/>
      <c r="AB120" s="819"/>
      <c r="AC120" s="819"/>
      <c r="AD120" s="819"/>
      <c r="AE120" s="819"/>
      <c r="AF120" s="819"/>
      <c r="AG120" s="819"/>
      <c r="AH120" s="819"/>
      <c r="AI120" s="819"/>
      <c r="AJ120" s="819"/>
      <c r="AK120" s="819"/>
      <c r="AL120" s="819"/>
      <c r="AM120" s="819"/>
      <c r="AN120" s="819"/>
      <c r="AO120" s="819"/>
      <c r="AP120" s="819"/>
      <c r="AQ120" s="819"/>
      <c r="AR120" s="819"/>
      <c r="AS120" s="819"/>
      <c r="AT120" s="819"/>
      <c r="AU120" s="819"/>
      <c r="AV120" s="819"/>
      <c r="AW120" s="819"/>
      <c r="AX120" s="819"/>
      <c r="AY120" s="819"/>
      <c r="AZ120" s="819"/>
      <c r="BA120" s="819"/>
      <c r="BB120" s="819"/>
      <c r="BC120" s="819"/>
      <c r="BD120" s="819"/>
    </row>
    <row r="121" spans="1:56" x14ac:dyDescent="0.2">
      <c r="A121" s="886"/>
      <c r="B121" s="1035"/>
      <c r="C121" s="887"/>
      <c r="D121" s="888"/>
      <c r="E121" s="888"/>
      <c r="F121" s="888"/>
      <c r="G121" s="889"/>
      <c r="H121" s="888"/>
      <c r="I121" s="888"/>
      <c r="J121" s="890"/>
      <c r="K121" s="1000"/>
      <c r="L121" s="1000"/>
      <c r="M121" s="1000"/>
      <c r="N121" s="1000"/>
    </row>
    <row r="122" spans="1:56" x14ac:dyDescent="0.2">
      <c r="A122" s="886"/>
      <c r="B122" s="891"/>
      <c r="C122" s="887"/>
      <c r="D122" s="888"/>
      <c r="E122" s="888"/>
      <c r="F122" s="888"/>
      <c r="G122" s="889"/>
      <c r="H122" s="888"/>
      <c r="I122" s="888"/>
      <c r="J122" s="890"/>
      <c r="K122" s="1000"/>
      <c r="L122" s="1000"/>
      <c r="M122" s="1000"/>
      <c r="N122" s="1000"/>
    </row>
    <row r="123" spans="1:56" x14ac:dyDescent="0.2">
      <c r="A123" s="886"/>
      <c r="B123" s="891"/>
      <c r="C123" s="887"/>
      <c r="D123" s="888"/>
      <c r="E123" s="888"/>
      <c r="F123" s="888"/>
      <c r="G123" s="889"/>
      <c r="H123" s="888"/>
      <c r="I123" s="888"/>
      <c r="J123" s="890"/>
      <c r="K123" s="1000"/>
      <c r="L123" s="1000"/>
      <c r="M123" s="1000"/>
      <c r="N123" s="1000"/>
    </row>
    <row r="124" spans="1:56" x14ac:dyDescent="0.2">
      <c r="A124" s="886"/>
      <c r="B124" s="891"/>
      <c r="C124" s="887"/>
      <c r="D124" s="888"/>
      <c r="E124" s="888"/>
      <c r="F124" s="888"/>
      <c r="G124" s="889"/>
      <c r="H124" s="888"/>
      <c r="I124" s="888"/>
      <c r="J124" s="890"/>
      <c r="K124" s="1000"/>
      <c r="L124" s="1000"/>
      <c r="M124" s="1000"/>
      <c r="N124" s="1000"/>
    </row>
    <row r="125" spans="1:56" x14ac:dyDescent="0.2">
      <c r="A125" s="886"/>
      <c r="B125" s="891"/>
      <c r="C125" s="887"/>
      <c r="D125" s="888"/>
      <c r="E125" s="888"/>
      <c r="F125" s="888"/>
      <c r="G125" s="889"/>
      <c r="H125" s="888"/>
      <c r="I125" s="888"/>
      <c r="J125" s="890"/>
      <c r="K125" s="1000"/>
      <c r="L125" s="1000"/>
      <c r="M125" s="1000"/>
      <c r="N125" s="1000"/>
    </row>
    <row r="126" spans="1:56" x14ac:dyDescent="0.2">
      <c r="A126" s="886"/>
      <c r="B126" s="891"/>
      <c r="C126" s="887"/>
      <c r="D126" s="888"/>
      <c r="E126" s="888"/>
      <c r="F126" s="888"/>
      <c r="G126" s="889"/>
      <c r="H126" s="888"/>
      <c r="I126" s="888"/>
      <c r="J126" s="890"/>
      <c r="K126" s="1000"/>
      <c r="L126" s="1000"/>
      <c r="M126" s="1000"/>
      <c r="N126" s="1000"/>
    </row>
    <row r="127" spans="1:56" x14ac:dyDescent="0.2">
      <c r="A127" s="886"/>
      <c r="B127" s="891"/>
      <c r="C127" s="887"/>
      <c r="D127" s="888"/>
      <c r="E127" s="888"/>
      <c r="F127" s="888"/>
      <c r="G127" s="889"/>
      <c r="H127" s="888"/>
      <c r="I127" s="888"/>
      <c r="J127" s="890"/>
      <c r="K127" s="1000"/>
      <c r="L127" s="1000"/>
      <c r="M127" s="1000"/>
      <c r="N127" s="1000"/>
    </row>
    <row r="128" spans="1:56" x14ac:dyDescent="0.2">
      <c r="A128" s="886"/>
      <c r="B128" s="891"/>
      <c r="C128" s="887"/>
      <c r="D128" s="888"/>
      <c r="E128" s="888"/>
      <c r="F128" s="888"/>
      <c r="G128" s="889"/>
      <c r="H128" s="888"/>
      <c r="I128" s="888"/>
      <c r="J128" s="890"/>
      <c r="K128" s="1000"/>
      <c r="L128" s="1000"/>
      <c r="M128" s="1000"/>
      <c r="N128" s="1000"/>
    </row>
    <row r="129" spans="1:14" x14ac:dyDescent="0.2">
      <c r="A129" s="886"/>
      <c r="B129" s="891"/>
      <c r="C129" s="887"/>
      <c r="D129" s="888"/>
      <c r="E129" s="888"/>
      <c r="F129" s="888"/>
      <c r="G129" s="889"/>
      <c r="H129" s="888"/>
      <c r="I129" s="888"/>
      <c r="J129" s="890"/>
      <c r="K129" s="1000"/>
      <c r="L129" s="1000"/>
      <c r="M129" s="1000"/>
      <c r="N129" s="1000"/>
    </row>
    <row r="130" spans="1:14" x14ac:dyDescent="0.2">
      <c r="A130" s="886"/>
      <c r="B130" s="891"/>
      <c r="C130" s="887"/>
      <c r="D130" s="888"/>
      <c r="E130" s="888"/>
      <c r="F130" s="888"/>
      <c r="G130" s="889"/>
      <c r="H130" s="888"/>
      <c r="I130" s="888"/>
      <c r="J130" s="890"/>
      <c r="K130" s="1000"/>
      <c r="L130" s="1000"/>
      <c r="M130" s="1000"/>
      <c r="N130" s="1000"/>
    </row>
    <row r="131" spans="1:14" x14ac:dyDescent="0.2">
      <c r="A131" s="886"/>
      <c r="B131" s="891"/>
      <c r="C131" s="887"/>
      <c r="D131" s="888"/>
      <c r="E131" s="888"/>
      <c r="F131" s="888"/>
      <c r="G131" s="889"/>
      <c r="H131" s="888"/>
      <c r="I131" s="888"/>
      <c r="J131" s="890"/>
      <c r="K131" s="1000"/>
      <c r="L131" s="1000"/>
      <c r="M131" s="1000"/>
      <c r="N131" s="1000"/>
    </row>
    <row r="132" spans="1:14" x14ac:dyDescent="0.2">
      <c r="A132" s="886"/>
      <c r="B132" s="891"/>
      <c r="C132" s="887"/>
      <c r="D132" s="888"/>
      <c r="E132" s="888"/>
      <c r="F132" s="888"/>
      <c r="G132" s="889"/>
      <c r="H132" s="888"/>
      <c r="I132" s="888"/>
      <c r="J132" s="890"/>
      <c r="K132" s="1000"/>
      <c r="L132" s="1000"/>
      <c r="M132" s="1000"/>
      <c r="N132" s="1000"/>
    </row>
    <row r="133" spans="1:14" x14ac:dyDescent="0.2">
      <c r="A133" s="886"/>
      <c r="B133" s="891"/>
      <c r="C133" s="887"/>
      <c r="D133" s="888"/>
      <c r="E133" s="888"/>
      <c r="F133" s="888"/>
      <c r="G133" s="889"/>
      <c r="H133" s="888"/>
      <c r="I133" s="888"/>
      <c r="J133" s="890"/>
      <c r="K133" s="1000"/>
      <c r="L133" s="1000"/>
      <c r="M133" s="1000"/>
      <c r="N133" s="1000"/>
    </row>
    <row r="134" spans="1:14" x14ac:dyDescent="0.2">
      <c r="A134" s="886"/>
      <c r="B134" s="891"/>
      <c r="C134" s="887"/>
      <c r="D134" s="888"/>
      <c r="E134" s="888"/>
      <c r="F134" s="888"/>
      <c r="G134" s="889"/>
      <c r="H134" s="888"/>
      <c r="I134" s="888"/>
      <c r="J134" s="890"/>
      <c r="K134" s="1000"/>
      <c r="L134" s="1000"/>
      <c r="M134" s="1000"/>
      <c r="N134" s="1000"/>
    </row>
    <row r="135" spans="1:14" x14ac:dyDescent="0.2">
      <c r="A135" s="886"/>
      <c r="B135" s="891"/>
      <c r="C135" s="887"/>
      <c r="D135" s="888"/>
      <c r="E135" s="888"/>
      <c r="F135" s="888"/>
      <c r="G135" s="889"/>
      <c r="H135" s="888"/>
      <c r="I135" s="888"/>
      <c r="J135" s="890"/>
      <c r="K135" s="1000"/>
      <c r="L135" s="1000"/>
      <c r="M135" s="1000"/>
      <c r="N135" s="1000"/>
    </row>
    <row r="136" spans="1:14" x14ac:dyDescent="0.2">
      <c r="A136" s="886"/>
      <c r="B136" s="891"/>
      <c r="C136" s="887"/>
      <c r="D136" s="888"/>
      <c r="E136" s="888"/>
      <c r="F136" s="888"/>
      <c r="G136" s="889"/>
      <c r="H136" s="888"/>
      <c r="I136" s="888"/>
      <c r="J136" s="890"/>
      <c r="K136" s="1000"/>
      <c r="L136" s="1000"/>
      <c r="M136" s="1000"/>
      <c r="N136" s="1000"/>
    </row>
  </sheetData>
  <sheetProtection password="CF27" sheet="1" formatRows="0" selectLockedCells="1" sort="0" autoFilter="0"/>
  <autoFilter ref="B17:S120"/>
  <mergeCells count="9">
    <mergeCell ref="K16:N16"/>
    <mergeCell ref="K11:S14"/>
    <mergeCell ref="A16:A17"/>
    <mergeCell ref="A1:J1"/>
    <mergeCell ref="A2:J4"/>
    <mergeCell ref="C6:G6"/>
    <mergeCell ref="C7:G7"/>
    <mergeCell ref="C10:E10"/>
    <mergeCell ref="E12:J14"/>
  </mergeCells>
  <conditionalFormatting sqref="B18:B120">
    <cfRule type="expression" dxfId="162" priority="18">
      <formula>IF(B18&lt;&gt;"",0,OR($C18&lt;&gt;"",$D18&lt;&gt;"",$E18&lt;&gt;"",$F18&lt;&gt;"",$G18&lt;&gt;""))</formula>
    </cfRule>
  </conditionalFormatting>
  <conditionalFormatting sqref="J23:J120">
    <cfRule type="expression" dxfId="161" priority="17">
      <formula>IF(J23&gt;0,OR(B23="",C23="",D23="",E23="",F23="",G23=""),)</formula>
    </cfRule>
    <cfRule type="expression" dxfId="160" priority="766">
      <formula>IF(J23&gt;0,OR(XFD23="",A23="",B23="",C23="",D23="",E23=""),)</formula>
    </cfRule>
    <cfRule type="expression" dxfId="159" priority="768">
      <formula>IF(J23&gt;0,OR(A23="",B23="",C23="",D23="",E23="",F23=""),)</formula>
    </cfRule>
  </conditionalFormatting>
  <conditionalFormatting sqref="H18:H120">
    <cfRule type="expression" dxfId="158" priority="15">
      <formula>IF(H18&gt;0,OR(B18="",C18="",LEN(C18)&lt;$T$7,D18="",E18="",F18="",G18=""),)</formula>
    </cfRule>
    <cfRule type="cellIs" dxfId="157" priority="26" operator="greaterThan">
      <formula>0</formula>
    </cfRule>
  </conditionalFormatting>
  <conditionalFormatting sqref="D18:D120">
    <cfRule type="expression" dxfId="156" priority="29">
      <formula>AND(D18="",OR(H18&gt;0,B18&lt;&gt;"",C18&lt;&gt;"",E18&lt;&gt;"",F18&lt;&gt;"",G18&lt;&gt;""))</formula>
    </cfRule>
  </conditionalFormatting>
  <conditionalFormatting sqref="E18:E120">
    <cfRule type="expression" dxfId="155" priority="30">
      <formula>AND(E18="",OR(H18&gt;0,B18&lt;&gt;"",C18&lt;&gt;"",D18&lt;&gt;"",F18&lt;&gt;"",G18&lt;&gt;""))</formula>
    </cfRule>
  </conditionalFormatting>
  <conditionalFormatting sqref="G18:G120">
    <cfRule type="expression" dxfId="154" priority="33">
      <formula>AND(G18="",OR(H18&gt;0,B18&lt;&gt;"",D18&lt;&gt;"",E18&lt;&gt;"",F18&lt;&gt;"",C18&lt;&gt;""))</formula>
    </cfRule>
  </conditionalFormatting>
  <conditionalFormatting sqref="P9">
    <cfRule type="cellIs" dxfId="153" priority="14" operator="equal">
      <formula>""</formula>
    </cfRule>
  </conditionalFormatting>
  <conditionalFormatting sqref="Q18:Q120 O18:O120">
    <cfRule type="cellIs" dxfId="152" priority="13" operator="notEqual">
      <formula>0</formula>
    </cfRule>
  </conditionalFormatting>
  <conditionalFormatting sqref="R18:R120">
    <cfRule type="cellIs" dxfId="151" priority="12" operator="greaterThan">
      <formula>0</formula>
    </cfRule>
  </conditionalFormatting>
  <conditionalFormatting sqref="O18:O120 Q18:R120">
    <cfRule type="expression" dxfId="150" priority="11">
      <formula>AND(OR($H18&lt;&gt;$Q18,$J18&lt;&gt;$R18),$O18&lt;&gt;0,$S18="")</formula>
    </cfRule>
  </conditionalFormatting>
  <conditionalFormatting sqref="A6:J9">
    <cfRule type="containsText" dxfId="149" priority="4" operator="containsText" text="fehlt">
      <formula>NOT(ISERROR(SEARCH("fehlt",A6)))</formula>
    </cfRule>
  </conditionalFormatting>
  <conditionalFormatting sqref="E12:J14">
    <cfRule type="cellIs" dxfId="148" priority="9" operator="notEqual">
      <formula>""</formula>
    </cfRule>
  </conditionalFormatting>
  <conditionalFormatting sqref="C15">
    <cfRule type="expression" dxfId="147" priority="7">
      <formula>$T$17&gt;0</formula>
    </cfRule>
  </conditionalFormatting>
  <conditionalFormatting sqref="C18:G120">
    <cfRule type="expression" dxfId="146" priority="20">
      <formula>AND($B18="",$J18=0,C18&lt;&gt;"")</formula>
    </cfRule>
  </conditionalFormatting>
  <conditionalFormatting sqref="C10">
    <cfRule type="containsText" dxfId="145" priority="5" operator="containsText" text="fehlt">
      <formula>NOT(ISERROR(SEARCH("fehlt",C10)))</formula>
    </cfRule>
  </conditionalFormatting>
  <conditionalFormatting sqref="D8 F8">
    <cfRule type="expression" dxfId="144" priority="10">
      <formula>AND($D$8="Ja",$F$8="Keiner")</formula>
    </cfRule>
  </conditionalFormatting>
  <conditionalFormatting sqref="S18:S120">
    <cfRule type="expression" dxfId="143" priority="3">
      <formula>AND($S18="",$H18&lt;&gt;"",$Q18&lt;&gt;$H18)</formula>
    </cfRule>
  </conditionalFormatting>
  <conditionalFormatting sqref="J18:J120">
    <cfRule type="expression" dxfId="142" priority="8">
      <formula>IF(H18&gt;0,OR(B18="",C18="",LEN(C18)&lt;$T$7,D18="",E18="",F18="",G18=""),)</formula>
    </cfRule>
    <cfRule type="expression" dxfId="141" priority="16">
      <formula>AND($H18&gt;0,OR(AND($J18&lt;&gt;"",$I18*1=0),$I18*1&gt;0))</formula>
    </cfRule>
  </conditionalFormatting>
  <conditionalFormatting sqref="J16:J17">
    <cfRule type="cellIs" dxfId="140" priority="2" operator="lessThan">
      <formula>0</formula>
    </cfRule>
  </conditionalFormatting>
  <conditionalFormatting sqref="K18:N120">
    <cfRule type="expression" dxfId="139" priority="1">
      <formula>AND(K18&lt;&gt;"",$S18="")</formula>
    </cfRule>
  </conditionalFormatting>
  <conditionalFormatting sqref="C18:C120">
    <cfRule type="expression" dxfId="138" priority="27">
      <formula>AND(C18="",OR(H18&gt;0,B18&lt;&gt;"",D18&lt;&gt;"",E18&lt;&gt;"",F18&lt;&gt;"",G18&lt;&gt;""))</formula>
    </cfRule>
    <cfRule type="expression" dxfId="137" priority="28">
      <formula>AND(C18&lt;&gt;"",LEN(C18)&lt;$T$7)</formula>
    </cfRule>
  </conditionalFormatting>
  <conditionalFormatting sqref="F18:F120">
    <cfRule type="expression" dxfId="136" priority="31">
      <formula>F18&gt;$T$8</formula>
    </cfRule>
    <cfRule type="expression" dxfId="135" priority="32">
      <formula>AND(F18="",OR(H18&gt;0,C18&lt;&gt;"",D18&lt;&gt;"",E18&lt;&gt;"",G18&lt;&gt;"",B18&lt;&gt;""))</formula>
    </cfRule>
  </conditionalFormatting>
  <dataValidations count="11">
    <dataValidation type="list" allowBlank="1" showInputMessage="1" showErrorMessage="1" sqref="P18:P120">
      <formula1>"'01-01,02-01,03-01,03-02,03-03,03-04,03-05,03-06,04-01,04-02,05-01,05-02,05-03,05-04,06-01,06-02,06-03,06-04,07-01,07-02,07-03,08-01,08-02,08-03,08-04,09-01,09-02,10-01,10-02,10-03,10-04,10-05,11-01,12-01,12-02,12-03,12-04,13-01,14-01,15-01,16-01,17-01,"</formula1>
    </dataValidation>
    <dataValidation type="decimal" allowBlank="1" showInputMessage="1" showErrorMessage="1" errorTitle="Fehlerhafte Eingabe!" error="Eingabe falsch oder außerhalb des zulässigen Wertebereichs!" promptTitle="Hinweis Eingabe:" prompt="Geben Sie eine gültige Zahl größer &quot;0,00&quot; und kleiner dem Durchführungs-zeitraum in Monaten ein!" sqref="F18:F120">
      <formula1>0</formula1>
      <formula2>$T$8</formula2>
    </dataValidation>
    <dataValidation type="textLength" operator="greaterThanOrEqual" allowBlank="1" showInputMessage="1" showErrorMessage="1" errorTitle="Fehlerhafte Eingabe!" error="Eingabe unzureichend oder außerhalb des zulässigen Bereichs!" promptTitle="Hinweis zur Eingabe:" prompt="Geben Sie mindestens 3 Zeichen (z.B. K 2.1) ein!" sqref="B18:B120">
      <formula1>3</formula1>
    </dataValidation>
    <dataValidation type="decimal" operator="greaterThan" allowBlank="1" showInputMessage="1" showErrorMessage="1" errorTitle="Fehlerhafte Eingabe!" error="Eingabe falsch oder außerhalb des zulässigen Wertebereichs!" promptTitle="Hinweis Eingabe:" prompt="Geben Sie eine gültige Zahl größer 0 ein!" sqref="D18:E120">
      <formula1>0</formula1>
    </dataValidation>
    <dataValidation type="decimal" allowBlank="1" showInputMessage="1" showErrorMessage="1" errorTitle="Fehlerhafte Eingabe!" error="Eingabe falsch oder außerhalb des zulässigen Wertebereichs!" promptTitle="Hinweis Eingabe:" prompt="Nur Werte zwischen 0,01 und 100,00% zulässig!" sqref="G18:G120">
      <formula1>0.01</formula1>
      <formula2>1</formula2>
    </dataValidation>
    <dataValidation type="list" allowBlank="1" showInputMessage="1" showErrorMessage="1" errorTitle="Fehlerhafte Eingabe!" error="Nur Einträge aus der Liste zulässig!" promptTitle="Hinweis zur Eingabe:" prompt="Bitte wählen Sie aus der Liste aus!" sqref="P9">
      <formula1>"Ja,Nein"</formula1>
    </dataValidation>
    <dataValidation type="decimal" allowBlank="1" showInputMessage="1" showErrorMessage="1" errorTitle="Fehler bei Betragseingabe!" error="Betragseingabe falsch oder außerhalb des zulässigen Wertebereichs!" promptTitle="Hinweis Betragseingabe:" prompt="Die Kürzung darf die Ausgangsbasis für einen eventuellen Zuschlag nicht unterschreiten und es darf kein Betrag größer als &quot;99.999&quot; eingegeben werden!" sqref="O18:O120">
      <formula1>-H18</formula1>
      <formula2>99999</formula2>
    </dataValidation>
    <dataValidation type="decimal" operator="greaterThan" allowBlank="1" showInputMessage="1" showErrorMessage="1" errorTitle="Fehlerhafte Eingabe!" error="Eingabe falsch oder außerhalb des zulässigen Wertebereichs!" promptTitle="Hinweis zur Eingabe:" prompt="Geben Sie eine gültige Zahl größer &quot;0,00&quot; ein!" sqref="L18:L120">
      <formula1>0</formula1>
    </dataValidation>
    <dataValidation type="decimal" operator="greaterThanOrEqual" allowBlank="1" showInputMessage="1" showErrorMessage="1" errorTitle="Fehlerhafte Eingabe!" error="Eingabe falsch oder außerhalb des zulässigen Wertebereichs!" promptTitle="Hinweis zur Eingabe:" prompt="Geben Sie eine gültige Zahl größer oder gleich &quot;0,00&quot; und kleiner dem Förderungszeitraum in Monaten ein!" sqref="M18:M120">
      <formula1>0</formula1>
    </dataValidation>
    <dataValidation type="decimal" operator="greaterThanOrEqual" allowBlank="1" showInputMessage="1" showErrorMessage="1" errorTitle="Fehlerhafte Eingabe!" error="Eingabe falsch oder außerhalb des zulässigen Wertebereichs!" promptTitle="Hinweis zur Eingabe:" prompt="Geben Sie eine gültige Zahl größer oder gleich &quot;0,00&quot; ein!" sqref="K18:K120">
      <formula1>0</formula1>
    </dataValidation>
    <dataValidation type="decimal" allowBlank="1" showInputMessage="1" showErrorMessage="1" errorTitle="Fehlerhafte Eingabe!" error="Eingabe falsch oder außerhalb des zulässigen Wertebereichs!" promptTitle="Hinweis zur Eingabe:" prompt="Nur Werte zwischen 0,00% und 100,00% zulässig!" sqref="N18:N120">
      <formula1>0</formula1>
      <formula2>1</formula2>
    </dataValidation>
  </dataValidations>
  <printOptions horizontalCentered="1"/>
  <pageMargins left="0.196850393700787" right="0.196850393700787" top="0.43307086614173201" bottom="1.1023622047244099" header="0.27559055118110198" footer="0.15748031496063"/>
  <pageSetup paperSize="9" scale="60" fitToHeight="12" orientation="portrait" cellComments="asDisplayed" r:id="rId1"/>
  <headerFooter>
    <oddHeader>&amp;L&amp;A</oddHeader>
    <oddFooter xml:space="preserve">&amp;L&amp;"Tahoma,Standard"&amp;12Datum&amp;"Arial,Standard": ..................
&amp;"Tahoma,Standard"SFG_Nachweis_F&amp;&amp;E-Infrastruktur&amp;C&amp;12.........................................
&amp;"Tahoma,Standard"rechtsgültige Fertigung
(Unterschrift und Stempel)&amp;R&amp;12Seite &amp;P von &amp;N&amp;10 </oddFooter>
  </headerFooter>
  <rowBreaks count="1" manualBreakCount="1">
    <brk id="68" max="18" man="1"/>
  </rowBreaks>
  <ignoredErrors>
    <ignoredError sqref="O1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32449" r:id="rId4" name="Check Box 1">
              <controlPr defaultSize="0" autoLine="0" autoPict="0">
                <anchor moveWithCells="1">
                  <from>
                    <xdr:col>8</xdr:col>
                    <xdr:colOff>209550</xdr:colOff>
                    <xdr:row>15</xdr:row>
                    <xdr:rowOff>95250</xdr:rowOff>
                  </from>
                  <to>
                    <xdr:col>8</xdr:col>
                    <xdr:colOff>628650</xdr:colOff>
                    <xdr:row>16</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C136"/>
  <sheetViews>
    <sheetView showZeros="0" view="pageBreakPreview" zoomScaleNormal="100" zoomScaleSheetLayoutView="100" workbookViewId="0">
      <pane xSplit="1" ySplit="17" topLeftCell="B18" activePane="bottomRight" state="frozen"/>
      <selection activeCell="B18" sqref="B18"/>
      <selection pane="topRight" activeCell="B18" sqref="B18"/>
      <selection pane="bottomLeft" activeCell="B18" sqref="B18"/>
      <selection pane="bottomRight" activeCell="B18" sqref="B18"/>
    </sheetView>
  </sheetViews>
  <sheetFormatPr baseColWidth="10" defaultColWidth="11.42578125" defaultRowHeight="12.75" outlineLevelCol="1" x14ac:dyDescent="0.2"/>
  <cols>
    <col min="1" max="1" width="11.42578125" style="892" customWidth="1"/>
    <col min="2" max="2" width="12.140625" style="893" customWidth="1"/>
    <col min="3" max="3" width="42.85546875" style="894" customWidth="1"/>
    <col min="4" max="4" width="14.28515625" style="852" customWidth="1"/>
    <col min="5" max="5" width="15.7109375" style="852" customWidth="1"/>
    <col min="6" max="6" width="15" style="852" customWidth="1"/>
    <col min="7" max="7" width="15.7109375" style="895" customWidth="1"/>
    <col min="8" max="8" width="14.28515625" style="852" customWidth="1"/>
    <col min="9" max="9" width="11.42578125" style="852" customWidth="1"/>
    <col min="10" max="10" width="17.7109375" style="896" customWidth="1"/>
    <col min="11" max="13" width="17.7109375" style="1001" hidden="1" customWidth="1" outlineLevel="1"/>
    <col min="14" max="17" width="15.7109375" style="819" hidden="1" customWidth="1" outlineLevel="1"/>
    <col min="18" max="18" width="28.5703125" style="819" hidden="1" customWidth="1" outlineLevel="1"/>
    <col min="19" max="19" width="12.7109375" style="819" hidden="1" customWidth="1" outlineLevel="1"/>
    <col min="20" max="20" width="11.42578125" style="819" hidden="1" customWidth="1" outlineLevel="1"/>
    <col min="21" max="21" width="11.42578125" style="819" collapsed="1"/>
    <col min="22" max="55" width="11.42578125" style="819"/>
    <col min="56" max="16384" width="11.42578125" style="820"/>
  </cols>
  <sheetData>
    <row r="1" spans="1:55" ht="15" customHeight="1" x14ac:dyDescent="0.2">
      <c r="A1" s="1129"/>
      <c r="B1" s="1129"/>
      <c r="C1" s="1129"/>
      <c r="D1" s="1129"/>
      <c r="E1" s="1129"/>
      <c r="F1" s="1129"/>
      <c r="G1" s="1129"/>
      <c r="H1" s="1129"/>
      <c r="I1" s="1129"/>
      <c r="J1" s="1129"/>
      <c r="K1" s="825"/>
      <c r="L1" s="825"/>
      <c r="M1" s="825"/>
      <c r="N1" s="817"/>
      <c r="O1" s="817"/>
      <c r="P1" s="817"/>
      <c r="Q1" s="817"/>
      <c r="R1" s="818"/>
    </row>
    <row r="2" spans="1:55" ht="15" customHeight="1" x14ac:dyDescent="0.2">
      <c r="A2" s="1232" t="s">
        <v>28</v>
      </c>
      <c r="B2" s="1232"/>
      <c r="C2" s="1232"/>
      <c r="D2" s="1232"/>
      <c r="E2" s="1232"/>
      <c r="F2" s="1232"/>
      <c r="G2" s="1232"/>
      <c r="H2" s="1232"/>
      <c r="I2" s="1232"/>
      <c r="J2" s="1232"/>
      <c r="K2" s="825"/>
      <c r="L2" s="825"/>
      <c r="M2" s="825"/>
      <c r="N2" s="817"/>
      <c r="O2" s="817"/>
      <c r="P2" s="817"/>
      <c r="Q2" s="817"/>
      <c r="R2" s="818"/>
      <c r="S2" s="1029">
        <f>366*24</f>
        <v>8784</v>
      </c>
      <c r="T2" s="819" t="s">
        <v>150</v>
      </c>
    </row>
    <row r="3" spans="1:55" ht="15" customHeight="1" x14ac:dyDescent="0.2">
      <c r="A3" s="1232"/>
      <c r="B3" s="1232"/>
      <c r="C3" s="1232"/>
      <c r="D3" s="1232"/>
      <c r="E3" s="1232"/>
      <c r="F3" s="1232"/>
      <c r="G3" s="1232"/>
      <c r="H3" s="1232"/>
      <c r="I3" s="1232"/>
      <c r="J3" s="1232"/>
      <c r="K3" s="825"/>
      <c r="L3" s="825"/>
      <c r="M3" s="825"/>
      <c r="N3" s="817"/>
      <c r="O3" s="817"/>
      <c r="P3" s="817"/>
      <c r="Q3" s="817"/>
      <c r="R3" s="818"/>
      <c r="S3" s="1030">
        <f>S9/S2</f>
        <v>0</v>
      </c>
      <c r="T3" s="771" t="s">
        <v>151</v>
      </c>
    </row>
    <row r="4" spans="1:55" ht="15" customHeight="1" x14ac:dyDescent="0.2">
      <c r="A4" s="1232"/>
      <c r="B4" s="1232"/>
      <c r="C4" s="1232"/>
      <c r="D4" s="1232"/>
      <c r="E4" s="1232"/>
      <c r="F4" s="1232"/>
      <c r="G4" s="1232"/>
      <c r="H4" s="1232"/>
      <c r="I4" s="1232"/>
      <c r="J4" s="1232"/>
      <c r="K4" s="825"/>
      <c r="L4" s="825"/>
      <c r="M4" s="825"/>
      <c r="N4" s="817"/>
      <c r="O4" s="817"/>
      <c r="P4" s="817"/>
      <c r="Q4" s="817"/>
      <c r="R4" s="818"/>
      <c r="S4" s="1038">
        <f>IF(AND('Allgemeine Daten'!U20&lt;&gt;"",'Allgemeine Daten'!U19="ja"),'Allgemeine Daten'!U20,0%)</f>
        <v>0</v>
      </c>
      <c r="T4" s="819" t="s">
        <v>137</v>
      </c>
    </row>
    <row r="5" spans="1:55" s="826" customFormat="1" ht="4.5" customHeight="1" thickBot="1" x14ac:dyDescent="0.25">
      <c r="A5" s="822"/>
      <c r="B5" s="823"/>
      <c r="C5" s="824"/>
      <c r="D5" s="824"/>
      <c r="E5" s="824"/>
      <c r="F5" s="824"/>
      <c r="G5" s="824"/>
      <c r="H5" s="824"/>
      <c r="I5" s="824"/>
      <c r="J5" s="825"/>
      <c r="K5" s="825"/>
      <c r="L5" s="825"/>
      <c r="M5" s="825"/>
      <c r="N5" s="817"/>
      <c r="O5" s="817"/>
      <c r="P5" s="817"/>
      <c r="Q5" s="817"/>
      <c r="R5" s="817"/>
    </row>
    <row r="6" spans="1:55" s="833" customFormat="1" ht="19.5" customHeight="1" x14ac:dyDescent="0.2">
      <c r="A6" s="1049" t="s">
        <v>60</v>
      </c>
      <c r="B6" s="827"/>
      <c r="C6" s="1233" t="str">
        <f>IF('Allgemeine Daten'!E6="","Eingabe fehlt!",'Allgemeine Daten'!E6)</f>
        <v>Eingabe fehlt!</v>
      </c>
      <c r="D6" s="1233"/>
      <c r="E6" s="1233"/>
      <c r="F6" s="1233"/>
      <c r="G6" s="1233"/>
      <c r="H6" s="828"/>
      <c r="I6" s="829" t="s">
        <v>0</v>
      </c>
      <c r="J6" s="830" t="str">
        <f>IF('Allgemeine Daten'!U6="","Eingabe fehlt!",'Allgemeine Daten'!U6)</f>
        <v>Eingabe fehlt!</v>
      </c>
      <c r="K6" s="496"/>
      <c r="L6" s="496"/>
      <c r="M6" s="496"/>
      <c r="N6" s="831"/>
      <c r="O6" s="831"/>
      <c r="P6" s="832"/>
      <c r="Q6" s="831"/>
      <c r="R6" s="831"/>
      <c r="S6" s="1040" t="b">
        <v>0</v>
      </c>
      <c r="T6" s="993" t="s">
        <v>287</v>
      </c>
    </row>
    <row r="7" spans="1:55" s="836" customFormat="1" ht="15" customHeight="1" x14ac:dyDescent="0.2">
      <c r="A7" s="492" t="s">
        <v>67</v>
      </c>
      <c r="B7" s="1061"/>
      <c r="C7" s="1234" t="str">
        <f>IF('Allgemeine Daten'!E7="","Eingabe fehlt!",'Allgemeine Daten'!E7)</f>
        <v>Eingabe fehlt!</v>
      </c>
      <c r="D7" s="1234"/>
      <c r="E7" s="1234"/>
      <c r="F7" s="1234"/>
      <c r="G7" s="1234"/>
      <c r="H7" s="835"/>
      <c r="I7" s="495" t="s">
        <v>138</v>
      </c>
      <c r="J7" s="995" t="str">
        <f>IF('Allgemeine Daten'!U10="","Eingabe fehlt!",'Allgemeine Daten'!U10)</f>
        <v>Eingabe fehlt!</v>
      </c>
      <c r="K7" s="997"/>
      <c r="L7" s="997"/>
      <c r="M7" s="997"/>
      <c r="N7" s="832"/>
      <c r="O7" s="832"/>
      <c r="P7" s="832"/>
      <c r="Q7" s="832"/>
      <c r="R7" s="832"/>
      <c r="S7" s="488">
        <v>10</v>
      </c>
      <c r="T7" s="691" t="s">
        <v>139</v>
      </c>
    </row>
    <row r="8" spans="1:55" s="836" customFormat="1" ht="15" customHeight="1" x14ac:dyDescent="0.2">
      <c r="A8" s="492" t="s">
        <v>140</v>
      </c>
      <c r="B8" s="1061"/>
      <c r="C8" s="1062"/>
      <c r="D8" s="1056" t="str">
        <f>IF('Allgemeine Daten'!U19="","Eingabe fehlt!",'Allgemeine Daten'!U19)</f>
        <v>Ja</v>
      </c>
      <c r="E8" s="837" t="str">
        <f>IF(D8="ja","GKZ-Satz:","")</f>
        <v>GKZ-Satz:</v>
      </c>
      <c r="F8" s="1055" t="str">
        <f>IF(AND('Allgemeine Daten'!U20&lt;&gt;"",'Allgemeine Daten'!U19="ja"),'Allgemeine Daten'!U20,IF(AND(D8="Ja",'Allgemeine Daten'!U20=""),"Eingabe fehlt!",0%))</f>
        <v>Eingabe fehlt!</v>
      </c>
      <c r="G8" s="835"/>
      <c r="H8" s="835"/>
      <c r="I8" s="495" t="s">
        <v>10</v>
      </c>
      <c r="J8" s="1054" t="str">
        <f>IF('Allgemeine Daten'!E13&lt;&gt;"",IF(ISNUMBER(SEARCH("End*",'Allgemeine Daten'!E13)),'Allgemeine Daten'!E13,"Zwischenabr."),"Eingabe fehlt!")</f>
        <v>Eingabe fehlt!</v>
      </c>
      <c r="K8" s="998"/>
      <c r="L8" s="998"/>
      <c r="M8" s="998"/>
      <c r="N8" s="832"/>
      <c r="O8" s="832"/>
      <c r="P8" s="832"/>
      <c r="Q8" s="832"/>
      <c r="R8" s="832"/>
      <c r="S8" s="556">
        <f>IFERROR(ROUND((F9-D9)/30,0),0)</f>
        <v>0</v>
      </c>
      <c r="T8" s="557" t="s">
        <v>141</v>
      </c>
    </row>
    <row r="9" spans="1:55" s="836" customFormat="1" ht="15" customHeight="1" x14ac:dyDescent="0.2">
      <c r="A9" s="492" t="s">
        <v>142</v>
      </c>
      <c r="B9" s="1061"/>
      <c r="C9" s="1062"/>
      <c r="D9" s="1048" t="str">
        <f>IF('Allgemeine Daten'!E12="","Eingabe fehlt!",'Allgemeine Daten'!E12)</f>
        <v>Eingabe fehlt!</v>
      </c>
      <c r="E9" s="1057" t="s">
        <v>5</v>
      </c>
      <c r="F9" s="1058" t="str">
        <f>IF('Allgemeine Daten'!G12="","Eingabe fehlt!",'Allgemeine Daten'!G12)</f>
        <v>Eingabe fehlt!</v>
      </c>
      <c r="G9" s="838">
        <f>IF(D8="ja",1,0)</f>
        <v>1</v>
      </c>
      <c r="H9" s="835"/>
      <c r="I9" s="495" t="s">
        <v>96</v>
      </c>
      <c r="J9" s="839" t="str">
        <f>'Allgemeine Daten'!U7</f>
        <v>005/06.2019</v>
      </c>
      <c r="K9" s="504"/>
      <c r="L9" s="504"/>
      <c r="M9" s="504"/>
      <c r="N9" s="832"/>
      <c r="O9" s="843" t="str">
        <f>"Gemeinkostenzuschlag ("&amp;IFERROR(S4*100,0)&amp;",00%) anrechenbar:"</f>
        <v>Gemeinkostenzuschlag (0,00%) anrechenbar:</v>
      </c>
      <c r="P9" s="844" t="s">
        <v>13</v>
      </c>
      <c r="S9" s="1029">
        <f>S8*30*24</f>
        <v>0</v>
      </c>
      <c r="T9" s="557" t="s">
        <v>152</v>
      </c>
    </row>
    <row r="10" spans="1:55" s="836" customFormat="1" ht="15" customHeight="1" thickBot="1" x14ac:dyDescent="0.25">
      <c r="A10" s="840" t="s">
        <v>98</v>
      </c>
      <c r="B10" s="841"/>
      <c r="C10" s="1235" t="str">
        <f>'Allgemeine Daten'!O9</f>
        <v>09_FO_53_Belegverzeichnis_EFRE_2014-2020_F&amp;E_Projekte</v>
      </c>
      <c r="D10" s="1235"/>
      <c r="E10" s="1235"/>
      <c r="F10" s="842" t="s">
        <v>118</v>
      </c>
      <c r="G10" s="1060" t="str">
        <f>'Allgemeine Daten'!$O$8</f>
        <v>01.05.2019</v>
      </c>
      <c r="H10" s="1064"/>
      <c r="I10" s="842" t="s">
        <v>97</v>
      </c>
      <c r="J10" s="1059" t="str">
        <f>'Allgemeine Daten'!U8</f>
        <v>3</v>
      </c>
      <c r="K10" s="999"/>
      <c r="L10" s="999"/>
      <c r="M10" s="999"/>
      <c r="S10" s="556"/>
      <c r="T10" s="557"/>
    </row>
    <row r="11" spans="1:55" s="836" customFormat="1" ht="9" customHeight="1" x14ac:dyDescent="0.2">
      <c r="A11" s="499"/>
      <c r="B11" s="834"/>
      <c r="D11" s="835"/>
      <c r="E11" s="835"/>
      <c r="F11" s="845"/>
      <c r="G11" s="835"/>
      <c r="H11" s="835"/>
      <c r="I11" s="835"/>
      <c r="J11" s="835"/>
      <c r="K11" s="1221" t="s">
        <v>108</v>
      </c>
      <c r="L11" s="1222"/>
      <c r="M11" s="1222"/>
      <c r="N11" s="1222"/>
      <c r="O11" s="1222"/>
      <c r="P11" s="1222"/>
      <c r="Q11" s="1222"/>
      <c r="R11" s="1223"/>
      <c r="S11" s="556"/>
      <c r="T11" s="557"/>
    </row>
    <row r="12" spans="1:55" s="836" customFormat="1" ht="15" customHeight="1" x14ac:dyDescent="0.2">
      <c r="A12" s="846" t="s">
        <v>7</v>
      </c>
      <c r="B12" s="834"/>
      <c r="C12" s="847" t="str">
        <f ca="1">MID(CELL("filename",$S$1),FIND("]",CELL("filename",$S$1))+1,31)</f>
        <v>F&amp;E-Infr.; Maschinen-Std.-Satz</v>
      </c>
      <c r="E12" s="1236" t="str">
        <f>IF(ISNUMBER(J16),"","HINWEIS: Formatieren bzw. Zeilen einfügen/löschen ist nicht zulässig! 
Zellen verschieben und ggf. Funktion 'Format übertragen' verwenden!!
 (ACHTUNG: Übernimmt auch die Zelleneigenschaft 'gesperrt'!)")</f>
        <v>HINWEIS: Formatieren bzw. Zeilen einfügen/löschen ist nicht zulässig! 
Zellen verschieben und ggf. Funktion 'Format übertragen' verwenden!!
 (ACHTUNG: Übernimmt auch die Zelleneigenschaft 'gesperrt'!)</v>
      </c>
      <c r="F12" s="1236"/>
      <c r="G12" s="1236"/>
      <c r="H12" s="1236"/>
      <c r="I12" s="1236"/>
      <c r="J12" s="1237"/>
      <c r="K12" s="1224"/>
      <c r="L12" s="1225"/>
      <c r="M12" s="1225"/>
      <c r="N12" s="1225"/>
      <c r="O12" s="1225"/>
      <c r="P12" s="1225"/>
      <c r="Q12" s="1225"/>
      <c r="R12" s="1226"/>
      <c r="S12" s="556"/>
      <c r="T12" s="557"/>
    </row>
    <row r="13" spans="1:55" s="836" customFormat="1" ht="15" customHeight="1" x14ac:dyDescent="0.2">
      <c r="A13" s="848"/>
      <c r="B13" s="834"/>
      <c r="C13" s="849"/>
      <c r="D13" s="835"/>
      <c r="E13" s="1236"/>
      <c r="F13" s="1236"/>
      <c r="G13" s="1236"/>
      <c r="H13" s="1236"/>
      <c r="I13" s="1236"/>
      <c r="J13" s="1237"/>
      <c r="K13" s="1224"/>
      <c r="L13" s="1225"/>
      <c r="M13" s="1225"/>
      <c r="N13" s="1225"/>
      <c r="O13" s="1225"/>
      <c r="P13" s="1225"/>
      <c r="Q13" s="1225"/>
      <c r="R13" s="1226"/>
    </row>
    <row r="14" spans="1:55" s="819" customFormat="1" ht="15.75" customHeight="1" thickBot="1" x14ac:dyDescent="0.25">
      <c r="A14" s="850" t="s">
        <v>143</v>
      </c>
      <c r="B14" s="851"/>
      <c r="C14" s="852"/>
      <c r="D14" s="853"/>
      <c r="E14" s="1238"/>
      <c r="F14" s="1238"/>
      <c r="G14" s="1238"/>
      <c r="H14" s="1238"/>
      <c r="I14" s="1238"/>
      <c r="J14" s="1239"/>
      <c r="K14" s="1227"/>
      <c r="L14" s="1228"/>
      <c r="M14" s="1228"/>
      <c r="N14" s="1228"/>
      <c r="O14" s="1228"/>
      <c r="P14" s="1228"/>
      <c r="Q14" s="1228"/>
      <c r="R14" s="1229"/>
    </row>
    <row r="15" spans="1:55" s="858" customFormat="1" ht="52.5" customHeight="1" thickBot="1" x14ac:dyDescent="0.25">
      <c r="A15" s="854" t="s">
        <v>144</v>
      </c>
      <c r="B15" s="855" t="s">
        <v>145</v>
      </c>
      <c r="C15" s="855" t="str">
        <f>"Bezeichnung F&amp;E-Infrastruktur (LieferantIn)
(mindestens "&amp;S7&amp;" Zeichen erforderlich!)"</f>
        <v>Bezeichnung F&amp;E-Infrastruktur (LieferantIn)
(mindestens 10 Zeichen erforderlich!)</v>
      </c>
      <c r="D15" s="855" t="s">
        <v>153</v>
      </c>
      <c r="E15" s="1018" t="s">
        <v>294</v>
      </c>
      <c r="F15" s="1021" t="s">
        <v>295</v>
      </c>
      <c r="G15" s="1028" t="s">
        <v>296</v>
      </c>
      <c r="H15" s="1021" t="s">
        <v>146</v>
      </c>
      <c r="I15" s="856" t="s">
        <v>147</v>
      </c>
      <c r="J15" s="1034" t="s">
        <v>255</v>
      </c>
      <c r="K15" s="1010" t="s">
        <v>297</v>
      </c>
      <c r="L15" s="1011" t="s">
        <v>299</v>
      </c>
      <c r="M15" s="1011" t="s">
        <v>290</v>
      </c>
      <c r="N15" s="1006" t="s">
        <v>293</v>
      </c>
      <c r="O15" s="1007" t="s">
        <v>110</v>
      </c>
      <c r="P15" s="1008" t="s">
        <v>259</v>
      </c>
      <c r="Q15" s="1008" t="s">
        <v>260</v>
      </c>
      <c r="R15" s="1009" t="s">
        <v>50</v>
      </c>
      <c r="S15" s="857"/>
      <c r="T15" s="857"/>
      <c r="U15" s="857"/>
      <c r="V15" s="857"/>
      <c r="W15" s="857"/>
      <c r="X15" s="857"/>
      <c r="Y15" s="857"/>
      <c r="Z15" s="857"/>
      <c r="AA15" s="857"/>
      <c r="AB15" s="857"/>
      <c r="AC15" s="857"/>
      <c r="AD15" s="857"/>
      <c r="AE15" s="857"/>
      <c r="AF15" s="857"/>
      <c r="AG15" s="857"/>
      <c r="AH15" s="857"/>
      <c r="AI15" s="857"/>
      <c r="AJ15" s="857"/>
      <c r="AK15" s="857"/>
      <c r="AL15" s="857"/>
      <c r="AM15" s="857"/>
      <c r="AN15" s="857"/>
      <c r="AO15" s="857"/>
      <c r="AP15" s="857"/>
      <c r="AQ15" s="857"/>
      <c r="AR15" s="857"/>
      <c r="AS15" s="857"/>
      <c r="AT15" s="857"/>
      <c r="AU15" s="857"/>
      <c r="AV15" s="857"/>
      <c r="AW15" s="857"/>
      <c r="AX15" s="857"/>
      <c r="AY15" s="857"/>
      <c r="AZ15" s="857"/>
      <c r="BA15" s="857"/>
      <c r="BB15" s="857"/>
      <c r="BC15" s="857"/>
    </row>
    <row r="16" spans="1:55" ht="20.100000000000001" customHeight="1" x14ac:dyDescent="0.2">
      <c r="A16" s="1230" t="s">
        <v>105</v>
      </c>
      <c r="B16" s="859"/>
      <c r="C16" s="897" t="s">
        <v>32</v>
      </c>
      <c r="D16" s="897" t="s">
        <v>48</v>
      </c>
      <c r="E16" s="898" t="s">
        <v>48</v>
      </c>
      <c r="F16" s="899" t="s">
        <v>48</v>
      </c>
      <c r="G16" s="898" t="s">
        <v>148</v>
      </c>
      <c r="H16" s="899" t="s">
        <v>51</v>
      </c>
      <c r="I16" s="899" t="s">
        <v>41</v>
      </c>
      <c r="J16" s="811" t="str">
        <f>IF(SUBTOTAL(9,J18:J120)=0,"0,00 ",SUBTOTAL(9,J18:J120))</f>
        <v xml:space="preserve">0,00 </v>
      </c>
      <c r="K16" s="1218" t="s">
        <v>298</v>
      </c>
      <c r="L16" s="1219"/>
      <c r="M16" s="1219"/>
      <c r="N16" s="812" t="str">
        <f>IF(SUBTOTAL(9,N18:N120)=0,"0,00 ",SUBTOTAL(9,N18:N120))</f>
        <v xml:space="preserve">0,00 </v>
      </c>
      <c r="O16" s="815" t="s">
        <v>31</v>
      </c>
      <c r="P16" s="1014" t="str">
        <f>IF(SUBTOTAL(9,P18:P120)=0,"0,00 ",SUBTOTAL(9,P18:P120))</f>
        <v xml:space="preserve">0,00 </v>
      </c>
      <c r="Q16" s="1014" t="str">
        <f>IF(SUBTOTAL(9,Q18:Q120)=0,"0,00 ",SUBTOTAL(9,Q18:Q120))</f>
        <v xml:space="preserve">0,00 </v>
      </c>
      <c r="R16" s="1013" t="str">
        <f>IF(P9="ja","GKZ ("&amp;S4*100&amp;"%) wird angerechnet!","GKZ wird nicht angerechnet!")</f>
        <v>GKZ (0%) wird angerechnet!</v>
      </c>
      <c r="S16" s="1016" t="s">
        <v>149</v>
      </c>
    </row>
    <row r="17" spans="1:55" s="866" customFormat="1" ht="20.100000000000001" customHeight="1" thickBot="1" x14ac:dyDescent="0.25">
      <c r="A17" s="1231"/>
      <c r="B17" s="1015" t="s">
        <v>2</v>
      </c>
      <c r="C17" s="860"/>
      <c r="D17" s="860"/>
      <c r="E17" s="861"/>
      <c r="F17" s="1022"/>
      <c r="G17" s="861"/>
      <c r="H17" s="1022"/>
      <c r="I17" s="986" t="b">
        <v>1</v>
      </c>
      <c r="J17" s="382"/>
      <c r="K17" s="1012"/>
      <c r="L17" s="1012"/>
      <c r="M17" s="1012"/>
      <c r="N17" s="1041" t="str">
        <f>IF(P9="ja",IF(N16&lt;&gt;"0,00 ",N16*IFERROR(1+$F$8,1),"0,00 "),IF(J16&gt;0,Q16-J16,""))</f>
        <v xml:space="preserve">0,00 </v>
      </c>
      <c r="O17" s="1039" t="str">
        <f>IF(OR(P9="Ja",AND(ISNUMBER(F8),ISNUMBER(N16))),"inkl. GKZ",IF(AND(N17&lt;&gt;0,ISNUMBER(P16)),"GKZ n.a.",""))</f>
        <v>inkl. GKZ</v>
      </c>
      <c r="P17" s="862"/>
      <c r="Q17" s="863"/>
      <c r="R17" s="864"/>
      <c r="S17" s="865">
        <f>SUBTOTAL(9,S18:S120)</f>
        <v>0</v>
      </c>
      <c r="T17" s="857"/>
      <c r="U17" s="857"/>
      <c r="V17" s="857"/>
      <c r="W17" s="857"/>
      <c r="X17" s="857"/>
      <c r="Y17" s="857"/>
      <c r="Z17" s="857"/>
      <c r="AA17" s="857"/>
      <c r="AB17" s="857"/>
      <c r="AC17" s="857"/>
      <c r="AD17" s="857"/>
      <c r="AE17" s="857"/>
      <c r="AF17" s="857"/>
      <c r="AG17" s="857"/>
      <c r="AH17" s="857"/>
      <c r="AI17" s="857"/>
      <c r="AJ17" s="857"/>
      <c r="AK17" s="857"/>
      <c r="AL17" s="857"/>
      <c r="AM17" s="857"/>
      <c r="AN17" s="857"/>
      <c r="AO17" s="857"/>
      <c r="AP17" s="857"/>
      <c r="AQ17" s="857"/>
      <c r="AR17" s="857"/>
      <c r="AS17" s="857"/>
      <c r="AT17" s="857"/>
      <c r="AU17" s="857"/>
      <c r="AV17" s="857"/>
      <c r="AW17" s="857"/>
      <c r="AX17" s="857"/>
      <c r="AY17" s="857"/>
      <c r="AZ17" s="857"/>
      <c r="BA17" s="857"/>
      <c r="BB17" s="857"/>
      <c r="BC17" s="857"/>
    </row>
    <row r="18" spans="1:55" s="874" customFormat="1" ht="16.5" customHeight="1" thickTop="1" x14ac:dyDescent="0.2">
      <c r="A18" s="867">
        <v>1</v>
      </c>
      <c r="B18" s="868"/>
      <c r="C18" s="869"/>
      <c r="D18" s="870"/>
      <c r="E18" s="870"/>
      <c r="F18" s="1036">
        <f t="shared" ref="F18:F82" si="0">IF(ISERROR(D18/E18),0,(D18/E18))</f>
        <v>0</v>
      </c>
      <c r="G18" s="1031"/>
      <c r="H18" s="1025">
        <f>IF(ISERROR(F18*G18),0,(F18*G18))</f>
        <v>0</v>
      </c>
      <c r="I18" s="996" t="str">
        <f t="shared" ref="I18:I49" si="1">IF(H18&gt;0,IF($S$6*1,"Ja","Nein")," ")</f>
        <v xml:space="preserve"> </v>
      </c>
      <c r="J18" s="1017">
        <f t="shared" ref="J18:J49" si="2">IF(S$6*1&gt;0,H18*IFERROR(1+$S$4,1),H18)</f>
        <v>0</v>
      </c>
      <c r="K18" s="1002"/>
      <c r="L18" s="1003"/>
      <c r="M18" s="1003"/>
      <c r="N18" s="1005">
        <f>IF(H18&gt;0,(IF(K18&lt;&gt;"",K18,D18)/IF(L18&lt;&gt;"",L18,E18)*IF(M18&lt;&gt;"",M18,G18)-H18),0)</f>
        <v>0</v>
      </c>
      <c r="O18" s="871"/>
      <c r="P18" s="576">
        <f t="shared" ref="P18:P49" si="3">IF(J18&gt;0,H18+N18,0)</f>
        <v>0</v>
      </c>
      <c r="Q18" s="576">
        <f>IF($P$9="ja",P18*IFERROR(1+$S$4,1),P18)</f>
        <v>0</v>
      </c>
      <c r="R18" s="872"/>
      <c r="S18" s="873">
        <f t="shared" ref="S18:S49" si="4">IF(AND(H18&gt;=0,C18&lt;&gt;"",LEN(C18)&lt;$S$7),1,0)</f>
        <v>0</v>
      </c>
      <c r="T18" s="819"/>
      <c r="U18" s="819"/>
      <c r="V18" s="819"/>
      <c r="W18" s="819"/>
      <c r="X18" s="819"/>
      <c r="Y18" s="819"/>
      <c r="Z18" s="819"/>
      <c r="AA18" s="819"/>
      <c r="AB18" s="819"/>
      <c r="AC18" s="819"/>
      <c r="AD18" s="819"/>
      <c r="AE18" s="819"/>
      <c r="AF18" s="819"/>
      <c r="AG18" s="819"/>
      <c r="AH18" s="819"/>
      <c r="AI18" s="819"/>
      <c r="AJ18" s="819"/>
      <c r="AK18" s="819"/>
      <c r="AL18" s="819"/>
      <c r="AM18" s="819"/>
      <c r="AN18" s="819"/>
      <c r="AO18" s="819"/>
      <c r="AP18" s="819"/>
      <c r="AQ18" s="819"/>
      <c r="AR18" s="819"/>
      <c r="AS18" s="819"/>
      <c r="AT18" s="819"/>
      <c r="AU18" s="819"/>
      <c r="AV18" s="819"/>
      <c r="AW18" s="819"/>
      <c r="AX18" s="819"/>
      <c r="AY18" s="819"/>
      <c r="AZ18" s="819"/>
      <c r="BA18" s="819"/>
      <c r="BB18" s="819"/>
      <c r="BC18" s="819"/>
    </row>
    <row r="19" spans="1:55" s="880" customFormat="1" ht="16.5" customHeight="1" x14ac:dyDescent="0.2">
      <c r="A19" s="875">
        <v>2</v>
      </c>
      <c r="B19" s="876"/>
      <c r="C19" s="877"/>
      <c r="D19" s="878"/>
      <c r="E19" s="878"/>
      <c r="F19" s="1036">
        <f t="shared" si="0"/>
        <v>0</v>
      </c>
      <c r="G19" s="1032"/>
      <c r="H19" s="1024">
        <f t="shared" ref="H19:H82" si="5">IF(ISERROR(F19*G19),0,(F19*G19))</f>
        <v>0</v>
      </c>
      <c r="I19" s="996" t="str">
        <f t="shared" si="1"/>
        <v xml:space="preserve"> </v>
      </c>
      <c r="J19" s="1017">
        <f t="shared" si="2"/>
        <v>0</v>
      </c>
      <c r="K19" s="1002"/>
      <c r="L19" s="1003"/>
      <c r="M19" s="1003"/>
      <c r="N19" s="1005">
        <f t="shared" ref="N19:N82" si="6">IF(H19&gt;0,(IF(K19&lt;&gt;"",K19,D19)/IF(L19&lt;&gt;"",L19,E19)*IF(M19&lt;&gt;"",M19,G19)-H19),0)</f>
        <v>0</v>
      </c>
      <c r="O19" s="871"/>
      <c r="P19" s="757">
        <f t="shared" si="3"/>
        <v>0</v>
      </c>
      <c r="Q19" s="757">
        <f t="shared" ref="Q19:Q50" si="7">IF($P$9="ja",P19*(1+$S$4),P19)</f>
        <v>0</v>
      </c>
      <c r="R19" s="879"/>
      <c r="S19" s="873">
        <f t="shared" si="4"/>
        <v>0</v>
      </c>
      <c r="T19" s="819"/>
      <c r="U19" s="819"/>
      <c r="V19" s="819"/>
      <c r="W19" s="819"/>
      <c r="X19" s="819"/>
      <c r="Y19" s="819"/>
      <c r="Z19" s="819"/>
      <c r="AA19" s="819"/>
      <c r="AB19" s="819"/>
      <c r="AC19" s="819"/>
      <c r="AD19" s="819"/>
      <c r="AE19" s="819"/>
      <c r="AF19" s="819"/>
      <c r="AG19" s="819"/>
      <c r="AH19" s="819"/>
      <c r="AI19" s="819"/>
      <c r="AJ19" s="819"/>
      <c r="AK19" s="819"/>
      <c r="AL19" s="819"/>
      <c r="AM19" s="819"/>
      <c r="AN19" s="819"/>
      <c r="AO19" s="819"/>
      <c r="AP19" s="819"/>
      <c r="AQ19" s="819"/>
      <c r="AR19" s="819"/>
      <c r="AS19" s="819"/>
      <c r="AT19" s="819"/>
      <c r="AU19" s="819"/>
      <c r="AV19" s="819"/>
      <c r="AW19" s="819"/>
      <c r="AX19" s="819"/>
      <c r="AY19" s="819"/>
      <c r="AZ19" s="819"/>
      <c r="BA19" s="819"/>
      <c r="BB19" s="819"/>
      <c r="BC19" s="819"/>
    </row>
    <row r="20" spans="1:55" s="880" customFormat="1" ht="16.5" customHeight="1" x14ac:dyDescent="0.2">
      <c r="A20" s="875">
        <v>3</v>
      </c>
      <c r="B20" s="876"/>
      <c r="C20" s="877"/>
      <c r="D20" s="878"/>
      <c r="E20" s="878"/>
      <c r="F20" s="1036">
        <f t="shared" si="0"/>
        <v>0</v>
      </c>
      <c r="G20" s="1032"/>
      <c r="H20" s="1024">
        <f t="shared" si="5"/>
        <v>0</v>
      </c>
      <c r="I20" s="996" t="str">
        <f t="shared" si="1"/>
        <v xml:space="preserve"> </v>
      </c>
      <c r="J20" s="1017">
        <f t="shared" si="2"/>
        <v>0</v>
      </c>
      <c r="K20" s="1002"/>
      <c r="L20" s="1003"/>
      <c r="M20" s="1003"/>
      <c r="N20" s="1005">
        <f t="shared" si="6"/>
        <v>0</v>
      </c>
      <c r="O20" s="871"/>
      <c r="P20" s="757">
        <f t="shared" si="3"/>
        <v>0</v>
      </c>
      <c r="Q20" s="757">
        <f t="shared" si="7"/>
        <v>0</v>
      </c>
      <c r="R20" s="879"/>
      <c r="S20" s="873">
        <f t="shared" si="4"/>
        <v>0</v>
      </c>
      <c r="T20" s="819"/>
      <c r="U20" s="819"/>
      <c r="V20" s="819"/>
      <c r="W20" s="819"/>
      <c r="X20" s="819"/>
      <c r="Y20" s="819"/>
      <c r="Z20" s="819"/>
      <c r="AA20" s="819"/>
      <c r="AB20" s="819"/>
      <c r="AC20" s="819"/>
      <c r="AD20" s="819"/>
      <c r="AE20" s="819"/>
      <c r="AF20" s="819"/>
      <c r="AG20" s="819"/>
      <c r="AH20" s="819"/>
      <c r="AI20" s="819"/>
      <c r="AJ20" s="819"/>
      <c r="AK20" s="819"/>
      <c r="AL20" s="819"/>
      <c r="AM20" s="819"/>
      <c r="AN20" s="819"/>
      <c r="AO20" s="819"/>
      <c r="AP20" s="819"/>
      <c r="AQ20" s="819"/>
      <c r="AR20" s="819"/>
      <c r="AS20" s="819"/>
      <c r="AT20" s="819"/>
      <c r="AU20" s="819"/>
      <c r="AV20" s="819"/>
      <c r="AW20" s="819"/>
      <c r="AX20" s="819"/>
      <c r="AY20" s="819"/>
      <c r="AZ20" s="819"/>
      <c r="BA20" s="819"/>
      <c r="BB20" s="819"/>
      <c r="BC20" s="819"/>
    </row>
    <row r="21" spans="1:55" s="880" customFormat="1" ht="16.5" customHeight="1" x14ac:dyDescent="0.2">
      <c r="A21" s="875">
        <v>4</v>
      </c>
      <c r="B21" s="876"/>
      <c r="C21" s="877"/>
      <c r="D21" s="878"/>
      <c r="E21" s="878"/>
      <c r="F21" s="1036">
        <f t="shared" si="0"/>
        <v>0</v>
      </c>
      <c r="G21" s="1032"/>
      <c r="H21" s="1024">
        <f t="shared" si="5"/>
        <v>0</v>
      </c>
      <c r="I21" s="996" t="str">
        <f t="shared" si="1"/>
        <v xml:space="preserve"> </v>
      </c>
      <c r="J21" s="1017">
        <f t="shared" si="2"/>
        <v>0</v>
      </c>
      <c r="K21" s="1002"/>
      <c r="L21" s="1003"/>
      <c r="M21" s="1003"/>
      <c r="N21" s="1005">
        <f t="shared" si="6"/>
        <v>0</v>
      </c>
      <c r="O21" s="871"/>
      <c r="P21" s="757">
        <f t="shared" si="3"/>
        <v>0</v>
      </c>
      <c r="Q21" s="757">
        <f t="shared" si="7"/>
        <v>0</v>
      </c>
      <c r="R21" s="879"/>
      <c r="S21" s="873">
        <f t="shared" si="4"/>
        <v>0</v>
      </c>
      <c r="T21" s="819"/>
      <c r="U21" s="819"/>
      <c r="V21" s="819"/>
      <c r="W21" s="819"/>
      <c r="X21" s="819"/>
      <c r="Y21" s="819"/>
      <c r="Z21" s="819"/>
      <c r="AA21" s="819"/>
      <c r="AB21" s="819"/>
      <c r="AC21" s="819"/>
      <c r="AD21" s="819"/>
      <c r="AE21" s="819"/>
      <c r="AF21" s="819"/>
      <c r="AG21" s="819"/>
      <c r="AH21" s="819"/>
      <c r="AI21" s="819"/>
      <c r="AJ21" s="819"/>
      <c r="AK21" s="819"/>
      <c r="AL21" s="819"/>
      <c r="AM21" s="819"/>
      <c r="AN21" s="819"/>
      <c r="AO21" s="819"/>
      <c r="AP21" s="819"/>
      <c r="AQ21" s="819"/>
      <c r="AR21" s="819"/>
      <c r="AS21" s="819"/>
      <c r="AT21" s="819"/>
      <c r="AU21" s="819"/>
      <c r="AV21" s="819"/>
      <c r="AW21" s="819"/>
      <c r="AX21" s="819"/>
      <c r="AY21" s="819"/>
      <c r="AZ21" s="819"/>
      <c r="BA21" s="819"/>
      <c r="BB21" s="819"/>
      <c r="BC21" s="819"/>
    </row>
    <row r="22" spans="1:55" s="880" customFormat="1" ht="16.5" customHeight="1" x14ac:dyDescent="0.2">
      <c r="A22" s="875">
        <v>5</v>
      </c>
      <c r="B22" s="876"/>
      <c r="C22" s="877"/>
      <c r="D22" s="878"/>
      <c r="E22" s="878"/>
      <c r="F22" s="1036">
        <f t="shared" si="0"/>
        <v>0</v>
      </c>
      <c r="G22" s="1032"/>
      <c r="H22" s="1024">
        <f t="shared" si="5"/>
        <v>0</v>
      </c>
      <c r="I22" s="996" t="str">
        <f t="shared" si="1"/>
        <v xml:space="preserve"> </v>
      </c>
      <c r="J22" s="1017">
        <f t="shared" si="2"/>
        <v>0</v>
      </c>
      <c r="K22" s="1002"/>
      <c r="L22" s="1003"/>
      <c r="M22" s="1003"/>
      <c r="N22" s="1005">
        <f t="shared" si="6"/>
        <v>0</v>
      </c>
      <c r="O22" s="871"/>
      <c r="P22" s="757">
        <f t="shared" si="3"/>
        <v>0</v>
      </c>
      <c r="Q22" s="757">
        <f t="shared" si="7"/>
        <v>0</v>
      </c>
      <c r="R22" s="879"/>
      <c r="S22" s="873">
        <f t="shared" si="4"/>
        <v>0</v>
      </c>
      <c r="T22" s="819"/>
      <c r="U22" s="819"/>
      <c r="V22" s="819"/>
      <c r="W22" s="819"/>
      <c r="X22" s="819"/>
      <c r="Y22" s="819"/>
      <c r="Z22" s="819"/>
      <c r="AA22" s="819"/>
      <c r="AB22" s="819"/>
      <c r="AC22" s="819"/>
      <c r="AD22" s="819"/>
      <c r="AE22" s="819"/>
      <c r="AF22" s="819"/>
      <c r="AG22" s="819"/>
      <c r="AH22" s="819"/>
      <c r="AI22" s="819"/>
      <c r="AJ22" s="819"/>
      <c r="AK22" s="819"/>
      <c r="AL22" s="819"/>
      <c r="AM22" s="819"/>
      <c r="AN22" s="819"/>
      <c r="AO22" s="819"/>
      <c r="AP22" s="819"/>
      <c r="AQ22" s="819"/>
      <c r="AR22" s="819"/>
      <c r="AS22" s="819"/>
      <c r="AT22" s="819"/>
      <c r="AU22" s="819"/>
      <c r="AV22" s="819"/>
      <c r="AW22" s="819"/>
      <c r="AX22" s="819"/>
      <c r="AY22" s="819"/>
      <c r="AZ22" s="819"/>
      <c r="BA22" s="819"/>
      <c r="BB22" s="819"/>
      <c r="BC22" s="819"/>
    </row>
    <row r="23" spans="1:55" s="880" customFormat="1" ht="16.5" customHeight="1" x14ac:dyDescent="0.2">
      <c r="A23" s="875">
        <v>6</v>
      </c>
      <c r="B23" s="876"/>
      <c r="C23" s="877"/>
      <c r="D23" s="878"/>
      <c r="E23" s="878"/>
      <c r="F23" s="1036">
        <f t="shared" si="0"/>
        <v>0</v>
      </c>
      <c r="G23" s="1032"/>
      <c r="H23" s="1024">
        <f t="shared" si="5"/>
        <v>0</v>
      </c>
      <c r="I23" s="996" t="str">
        <f t="shared" si="1"/>
        <v xml:space="preserve"> </v>
      </c>
      <c r="J23" s="1017">
        <f t="shared" si="2"/>
        <v>0</v>
      </c>
      <c r="K23" s="1002"/>
      <c r="L23" s="1003"/>
      <c r="M23" s="1003"/>
      <c r="N23" s="1005">
        <f t="shared" si="6"/>
        <v>0</v>
      </c>
      <c r="O23" s="871"/>
      <c r="P23" s="757">
        <f t="shared" si="3"/>
        <v>0</v>
      </c>
      <c r="Q23" s="757">
        <f t="shared" si="7"/>
        <v>0</v>
      </c>
      <c r="R23" s="879"/>
      <c r="S23" s="873">
        <f t="shared" si="4"/>
        <v>0</v>
      </c>
      <c r="T23" s="819"/>
      <c r="U23" s="819"/>
      <c r="V23" s="819"/>
      <c r="W23" s="819"/>
      <c r="X23" s="819"/>
      <c r="Y23" s="819"/>
      <c r="Z23" s="819"/>
      <c r="AA23" s="819"/>
      <c r="AB23" s="819"/>
      <c r="AC23" s="819"/>
      <c r="AD23" s="819"/>
      <c r="AE23" s="819"/>
      <c r="AF23" s="819"/>
      <c r="AG23" s="819"/>
      <c r="AH23" s="819"/>
      <c r="AI23" s="819"/>
      <c r="AJ23" s="819"/>
      <c r="AK23" s="819"/>
      <c r="AL23" s="819"/>
      <c r="AM23" s="819"/>
      <c r="AN23" s="819"/>
      <c r="AO23" s="819"/>
      <c r="AP23" s="819"/>
      <c r="AQ23" s="819"/>
      <c r="AR23" s="819"/>
      <c r="AS23" s="819"/>
      <c r="AT23" s="819"/>
      <c r="AU23" s="819"/>
      <c r="AV23" s="819"/>
      <c r="AW23" s="819"/>
      <c r="AX23" s="819"/>
      <c r="AY23" s="819"/>
      <c r="AZ23" s="819"/>
      <c r="BA23" s="819"/>
      <c r="BB23" s="819"/>
      <c r="BC23" s="819"/>
    </row>
    <row r="24" spans="1:55" s="880" customFormat="1" ht="16.5" customHeight="1" x14ac:dyDescent="0.2">
      <c r="A24" s="875">
        <v>7</v>
      </c>
      <c r="B24" s="876"/>
      <c r="C24" s="877"/>
      <c r="D24" s="878"/>
      <c r="E24" s="878"/>
      <c r="F24" s="1036">
        <f t="shared" si="0"/>
        <v>0</v>
      </c>
      <c r="G24" s="1032"/>
      <c r="H24" s="1024">
        <f t="shared" si="5"/>
        <v>0</v>
      </c>
      <c r="I24" s="996" t="str">
        <f t="shared" si="1"/>
        <v xml:space="preserve"> </v>
      </c>
      <c r="J24" s="1017">
        <f t="shared" si="2"/>
        <v>0</v>
      </c>
      <c r="K24" s="1002"/>
      <c r="L24" s="1003"/>
      <c r="M24" s="1003"/>
      <c r="N24" s="1005">
        <f t="shared" si="6"/>
        <v>0</v>
      </c>
      <c r="O24" s="871"/>
      <c r="P24" s="757">
        <f t="shared" si="3"/>
        <v>0</v>
      </c>
      <c r="Q24" s="757">
        <f t="shared" si="7"/>
        <v>0</v>
      </c>
      <c r="R24" s="879"/>
      <c r="S24" s="873">
        <f t="shared" si="4"/>
        <v>0</v>
      </c>
      <c r="T24" s="819"/>
      <c r="U24" s="819"/>
      <c r="V24" s="819"/>
      <c r="W24" s="819"/>
      <c r="X24" s="819"/>
      <c r="Y24" s="819"/>
      <c r="Z24" s="819"/>
      <c r="AA24" s="819"/>
      <c r="AB24" s="819"/>
      <c r="AC24" s="819"/>
      <c r="AD24" s="819"/>
      <c r="AE24" s="819"/>
      <c r="AF24" s="819"/>
      <c r="AG24" s="819"/>
      <c r="AH24" s="819"/>
      <c r="AI24" s="819"/>
      <c r="AJ24" s="819"/>
      <c r="AK24" s="819"/>
      <c r="AL24" s="819"/>
      <c r="AM24" s="819"/>
      <c r="AN24" s="819"/>
      <c r="AO24" s="819"/>
      <c r="AP24" s="819"/>
      <c r="AQ24" s="819"/>
      <c r="AR24" s="819"/>
      <c r="AS24" s="819"/>
      <c r="AT24" s="819"/>
      <c r="AU24" s="819"/>
      <c r="AV24" s="819"/>
      <c r="AW24" s="819"/>
      <c r="AX24" s="819"/>
      <c r="AY24" s="819"/>
      <c r="AZ24" s="819"/>
      <c r="BA24" s="819"/>
      <c r="BB24" s="819"/>
      <c r="BC24" s="819"/>
    </row>
    <row r="25" spans="1:55" s="880" customFormat="1" ht="16.5" customHeight="1" x14ac:dyDescent="0.2">
      <c r="A25" s="875">
        <v>8</v>
      </c>
      <c r="B25" s="876"/>
      <c r="C25" s="877"/>
      <c r="D25" s="878"/>
      <c r="E25" s="878"/>
      <c r="F25" s="1036">
        <f t="shared" si="0"/>
        <v>0</v>
      </c>
      <c r="G25" s="1032"/>
      <c r="H25" s="1024">
        <f t="shared" si="5"/>
        <v>0</v>
      </c>
      <c r="I25" s="996" t="str">
        <f t="shared" si="1"/>
        <v xml:space="preserve"> </v>
      </c>
      <c r="J25" s="1017">
        <f t="shared" si="2"/>
        <v>0</v>
      </c>
      <c r="K25" s="1002"/>
      <c r="L25" s="1003"/>
      <c r="M25" s="1003"/>
      <c r="N25" s="1005">
        <f>IF(H25&gt;0,(IF(K25&lt;&gt;"",K25,D25)/IF(L25&lt;&gt;"",L25,E25)*IF(M25&lt;&gt;"",M25,G25)-H25),0)</f>
        <v>0</v>
      </c>
      <c r="O25" s="871"/>
      <c r="P25" s="757">
        <f t="shared" si="3"/>
        <v>0</v>
      </c>
      <c r="Q25" s="757">
        <f t="shared" si="7"/>
        <v>0</v>
      </c>
      <c r="R25" s="879"/>
      <c r="S25" s="873">
        <f t="shared" si="4"/>
        <v>0</v>
      </c>
      <c r="T25" s="819"/>
      <c r="U25" s="819"/>
      <c r="V25" s="819"/>
      <c r="W25" s="819"/>
      <c r="X25" s="819"/>
      <c r="Y25" s="819"/>
      <c r="Z25" s="819"/>
      <c r="AA25" s="819"/>
      <c r="AB25" s="819"/>
      <c r="AC25" s="819"/>
      <c r="AD25" s="819"/>
      <c r="AE25" s="819"/>
      <c r="AF25" s="819"/>
      <c r="AG25" s="819"/>
      <c r="AH25" s="819"/>
      <c r="AI25" s="819"/>
      <c r="AJ25" s="819"/>
      <c r="AK25" s="819"/>
      <c r="AL25" s="819"/>
      <c r="AM25" s="819"/>
      <c r="AN25" s="819"/>
      <c r="AO25" s="819"/>
      <c r="AP25" s="819"/>
      <c r="AQ25" s="819"/>
      <c r="AR25" s="819"/>
      <c r="AS25" s="819"/>
      <c r="AT25" s="819"/>
      <c r="AU25" s="819"/>
      <c r="AV25" s="819"/>
      <c r="AW25" s="819"/>
      <c r="AX25" s="819"/>
      <c r="AY25" s="819"/>
      <c r="AZ25" s="819"/>
      <c r="BA25" s="819"/>
      <c r="BB25" s="819"/>
      <c r="BC25" s="819"/>
    </row>
    <row r="26" spans="1:55" s="880" customFormat="1" ht="16.5" customHeight="1" x14ac:dyDescent="0.2">
      <c r="A26" s="875">
        <v>9</v>
      </c>
      <c r="B26" s="876"/>
      <c r="C26" s="877"/>
      <c r="D26" s="878"/>
      <c r="E26" s="1026"/>
      <c r="F26" s="1036">
        <f t="shared" si="0"/>
        <v>0</v>
      </c>
      <c r="G26" s="1033"/>
      <c r="H26" s="1024">
        <f t="shared" si="5"/>
        <v>0</v>
      </c>
      <c r="I26" s="996" t="str">
        <f t="shared" si="1"/>
        <v xml:space="preserve"> </v>
      </c>
      <c r="J26" s="1017">
        <f t="shared" si="2"/>
        <v>0</v>
      </c>
      <c r="K26" s="1002"/>
      <c r="L26" s="1003"/>
      <c r="M26" s="1003"/>
      <c r="N26" s="1005">
        <f t="shared" si="6"/>
        <v>0</v>
      </c>
      <c r="O26" s="871"/>
      <c r="P26" s="757">
        <f t="shared" si="3"/>
        <v>0</v>
      </c>
      <c r="Q26" s="757">
        <f t="shared" si="7"/>
        <v>0</v>
      </c>
      <c r="R26" s="879"/>
      <c r="S26" s="873">
        <f t="shared" si="4"/>
        <v>0</v>
      </c>
      <c r="T26" s="819"/>
      <c r="U26" s="819"/>
      <c r="V26" s="819"/>
      <c r="W26" s="819"/>
      <c r="X26" s="819"/>
      <c r="Y26" s="819"/>
      <c r="Z26" s="819"/>
      <c r="AA26" s="819"/>
      <c r="AB26" s="819"/>
      <c r="AC26" s="819"/>
      <c r="AD26" s="819"/>
      <c r="AE26" s="819"/>
      <c r="AF26" s="819"/>
      <c r="AG26" s="819"/>
      <c r="AH26" s="819"/>
      <c r="AI26" s="819"/>
      <c r="AJ26" s="819"/>
      <c r="AK26" s="819"/>
      <c r="AL26" s="819"/>
      <c r="AM26" s="819"/>
      <c r="AN26" s="819"/>
      <c r="AO26" s="819"/>
      <c r="AP26" s="819"/>
      <c r="AQ26" s="819"/>
      <c r="AR26" s="819"/>
      <c r="AS26" s="819"/>
      <c r="AT26" s="819"/>
      <c r="AU26" s="819"/>
      <c r="AV26" s="819"/>
      <c r="AW26" s="819"/>
      <c r="AX26" s="819"/>
      <c r="AY26" s="819"/>
      <c r="AZ26" s="819"/>
      <c r="BA26" s="819"/>
      <c r="BB26" s="819"/>
      <c r="BC26" s="819"/>
    </row>
    <row r="27" spans="1:55" s="880" customFormat="1" ht="16.5" customHeight="1" x14ac:dyDescent="0.2">
      <c r="A27" s="875">
        <v>10</v>
      </c>
      <c r="B27" s="876"/>
      <c r="C27" s="877"/>
      <c r="D27" s="878"/>
      <c r="E27" s="1026"/>
      <c r="F27" s="1037">
        <f t="shared" si="0"/>
        <v>0</v>
      </c>
      <c r="G27" s="1033"/>
      <c r="H27" s="1024">
        <f t="shared" si="5"/>
        <v>0</v>
      </c>
      <c r="I27" s="996" t="str">
        <f t="shared" si="1"/>
        <v xml:space="preserve"> </v>
      </c>
      <c r="J27" s="1017">
        <f t="shared" si="2"/>
        <v>0</v>
      </c>
      <c r="K27" s="1002"/>
      <c r="L27" s="1003"/>
      <c r="M27" s="1003"/>
      <c r="N27" s="1005">
        <f t="shared" si="6"/>
        <v>0</v>
      </c>
      <c r="O27" s="871"/>
      <c r="P27" s="757">
        <f t="shared" si="3"/>
        <v>0</v>
      </c>
      <c r="Q27" s="757">
        <f t="shared" si="7"/>
        <v>0</v>
      </c>
      <c r="R27" s="879"/>
      <c r="S27" s="873">
        <f t="shared" si="4"/>
        <v>0</v>
      </c>
      <c r="T27" s="819"/>
      <c r="U27" s="819"/>
      <c r="V27" s="819"/>
      <c r="W27" s="819"/>
      <c r="X27" s="819"/>
      <c r="Y27" s="819"/>
      <c r="Z27" s="819"/>
      <c r="AA27" s="819"/>
      <c r="AB27" s="819"/>
      <c r="AC27" s="819"/>
      <c r="AD27" s="819"/>
      <c r="AE27" s="819"/>
      <c r="AF27" s="819"/>
      <c r="AG27" s="819"/>
      <c r="AH27" s="819"/>
      <c r="AI27" s="819"/>
      <c r="AJ27" s="819"/>
      <c r="AK27" s="819"/>
      <c r="AL27" s="819"/>
      <c r="AM27" s="819"/>
      <c r="AN27" s="819"/>
      <c r="AO27" s="819"/>
      <c r="AP27" s="819"/>
      <c r="AQ27" s="819"/>
      <c r="AR27" s="819"/>
      <c r="AS27" s="819"/>
      <c r="AT27" s="819"/>
      <c r="AU27" s="819"/>
      <c r="AV27" s="819"/>
      <c r="AW27" s="819"/>
      <c r="AX27" s="819"/>
      <c r="AY27" s="819"/>
      <c r="AZ27" s="819"/>
      <c r="BA27" s="819"/>
      <c r="BB27" s="819"/>
      <c r="BC27" s="819"/>
    </row>
    <row r="28" spans="1:55" s="880" customFormat="1" ht="16.5" customHeight="1" x14ac:dyDescent="0.2">
      <c r="A28" s="875">
        <v>11</v>
      </c>
      <c r="B28" s="876"/>
      <c r="C28" s="877"/>
      <c r="D28" s="878"/>
      <c r="E28" s="1026"/>
      <c r="F28" s="1037">
        <f t="shared" si="0"/>
        <v>0</v>
      </c>
      <c r="G28" s="1033"/>
      <c r="H28" s="1024">
        <f t="shared" si="5"/>
        <v>0</v>
      </c>
      <c r="I28" s="996" t="str">
        <f t="shared" si="1"/>
        <v xml:space="preserve"> </v>
      </c>
      <c r="J28" s="1017">
        <f t="shared" si="2"/>
        <v>0</v>
      </c>
      <c r="K28" s="1002"/>
      <c r="L28" s="1003"/>
      <c r="M28" s="1003"/>
      <c r="N28" s="1005">
        <f t="shared" si="6"/>
        <v>0</v>
      </c>
      <c r="O28" s="871"/>
      <c r="P28" s="757">
        <f t="shared" si="3"/>
        <v>0</v>
      </c>
      <c r="Q28" s="757">
        <f t="shared" si="7"/>
        <v>0</v>
      </c>
      <c r="R28" s="879"/>
      <c r="S28" s="873">
        <f t="shared" si="4"/>
        <v>0</v>
      </c>
      <c r="T28" s="819"/>
      <c r="U28" s="819"/>
      <c r="V28" s="819"/>
      <c r="W28" s="819"/>
      <c r="X28" s="819"/>
      <c r="Y28" s="819"/>
      <c r="Z28" s="819"/>
      <c r="AA28" s="819"/>
      <c r="AB28" s="819"/>
      <c r="AC28" s="819"/>
      <c r="AD28" s="819"/>
      <c r="AE28" s="819"/>
      <c r="AF28" s="819"/>
      <c r="AG28" s="819"/>
      <c r="AH28" s="819"/>
      <c r="AI28" s="819"/>
      <c r="AJ28" s="819"/>
      <c r="AK28" s="819"/>
      <c r="AL28" s="819"/>
      <c r="AM28" s="819"/>
      <c r="AN28" s="819"/>
      <c r="AO28" s="819"/>
      <c r="AP28" s="819"/>
      <c r="AQ28" s="819"/>
      <c r="AR28" s="819"/>
      <c r="AS28" s="819"/>
      <c r="AT28" s="819"/>
      <c r="AU28" s="819"/>
      <c r="AV28" s="819"/>
      <c r="AW28" s="819"/>
      <c r="AX28" s="819"/>
      <c r="AY28" s="819"/>
      <c r="AZ28" s="819"/>
      <c r="BA28" s="819"/>
      <c r="BB28" s="819"/>
      <c r="BC28" s="819"/>
    </row>
    <row r="29" spans="1:55" s="880" customFormat="1" ht="16.5" customHeight="1" x14ac:dyDescent="0.2">
      <c r="A29" s="875">
        <v>12</v>
      </c>
      <c r="B29" s="876"/>
      <c r="C29" s="877"/>
      <c r="D29" s="878"/>
      <c r="E29" s="1026"/>
      <c r="F29" s="1037">
        <f t="shared" si="0"/>
        <v>0</v>
      </c>
      <c r="G29" s="1033"/>
      <c r="H29" s="1024">
        <f t="shared" si="5"/>
        <v>0</v>
      </c>
      <c r="I29" s="996" t="str">
        <f t="shared" si="1"/>
        <v xml:space="preserve"> </v>
      </c>
      <c r="J29" s="1017">
        <f t="shared" si="2"/>
        <v>0</v>
      </c>
      <c r="K29" s="1002"/>
      <c r="L29" s="1003"/>
      <c r="M29" s="1003"/>
      <c r="N29" s="1005">
        <f t="shared" si="6"/>
        <v>0</v>
      </c>
      <c r="O29" s="871"/>
      <c r="P29" s="757">
        <f t="shared" si="3"/>
        <v>0</v>
      </c>
      <c r="Q29" s="757">
        <f t="shared" si="7"/>
        <v>0</v>
      </c>
      <c r="R29" s="879"/>
      <c r="S29" s="873">
        <f t="shared" si="4"/>
        <v>0</v>
      </c>
      <c r="T29" s="819"/>
      <c r="U29" s="819"/>
      <c r="V29" s="819"/>
      <c r="W29" s="819"/>
      <c r="X29" s="819"/>
      <c r="Y29" s="819"/>
      <c r="Z29" s="819"/>
      <c r="AA29" s="819"/>
      <c r="AB29" s="819"/>
      <c r="AC29" s="819"/>
      <c r="AD29" s="819"/>
      <c r="AE29" s="819"/>
      <c r="AF29" s="819"/>
      <c r="AG29" s="819"/>
      <c r="AH29" s="819"/>
      <c r="AI29" s="819"/>
      <c r="AJ29" s="819"/>
      <c r="AK29" s="819"/>
      <c r="AL29" s="819"/>
      <c r="AM29" s="819"/>
      <c r="AN29" s="819"/>
      <c r="AO29" s="819"/>
      <c r="AP29" s="819"/>
      <c r="AQ29" s="819"/>
      <c r="AR29" s="819"/>
      <c r="AS29" s="819"/>
      <c r="AT29" s="819"/>
      <c r="AU29" s="819"/>
      <c r="AV29" s="819"/>
      <c r="AW29" s="819"/>
      <c r="AX29" s="819"/>
      <c r="AY29" s="819"/>
      <c r="AZ29" s="819"/>
      <c r="BA29" s="819"/>
      <c r="BB29" s="819"/>
      <c r="BC29" s="819"/>
    </row>
    <row r="30" spans="1:55" s="880" customFormat="1" ht="16.5" customHeight="1" x14ac:dyDescent="0.2">
      <c r="A30" s="875">
        <v>13</v>
      </c>
      <c r="B30" s="876"/>
      <c r="C30" s="881"/>
      <c r="D30" s="882"/>
      <c r="E30" s="1027"/>
      <c r="F30" s="1037">
        <f t="shared" si="0"/>
        <v>0</v>
      </c>
      <c r="G30" s="1033"/>
      <c r="H30" s="1024">
        <f t="shared" si="5"/>
        <v>0</v>
      </c>
      <c r="I30" s="996" t="str">
        <f t="shared" si="1"/>
        <v xml:space="preserve"> </v>
      </c>
      <c r="J30" s="1017">
        <f t="shared" si="2"/>
        <v>0</v>
      </c>
      <c r="K30" s="1002"/>
      <c r="L30" s="1003"/>
      <c r="M30" s="1003"/>
      <c r="N30" s="1005">
        <f t="shared" si="6"/>
        <v>0</v>
      </c>
      <c r="O30" s="871"/>
      <c r="P30" s="757">
        <f t="shared" si="3"/>
        <v>0</v>
      </c>
      <c r="Q30" s="757">
        <f t="shared" si="7"/>
        <v>0</v>
      </c>
      <c r="R30" s="879"/>
      <c r="S30" s="873">
        <f t="shared" si="4"/>
        <v>0</v>
      </c>
      <c r="T30" s="819"/>
      <c r="U30" s="819"/>
      <c r="V30" s="819"/>
      <c r="W30" s="819"/>
      <c r="X30" s="819"/>
      <c r="Y30" s="819"/>
      <c r="Z30" s="819"/>
      <c r="AA30" s="819"/>
      <c r="AB30" s="819"/>
      <c r="AC30" s="819"/>
      <c r="AD30" s="819"/>
      <c r="AE30" s="819"/>
      <c r="AF30" s="819"/>
      <c r="AG30" s="819"/>
      <c r="AH30" s="819"/>
      <c r="AI30" s="819"/>
      <c r="AJ30" s="819"/>
      <c r="AK30" s="819"/>
      <c r="AL30" s="819"/>
      <c r="AM30" s="819"/>
      <c r="AN30" s="819"/>
      <c r="AO30" s="819"/>
      <c r="AP30" s="819"/>
      <c r="AQ30" s="819"/>
      <c r="AR30" s="819"/>
      <c r="AS30" s="819"/>
      <c r="AT30" s="819"/>
      <c r="AU30" s="819"/>
      <c r="AV30" s="819"/>
      <c r="AW30" s="819"/>
      <c r="AX30" s="819"/>
      <c r="AY30" s="819"/>
      <c r="AZ30" s="819"/>
      <c r="BA30" s="819"/>
      <c r="BB30" s="819"/>
      <c r="BC30" s="819"/>
    </row>
    <row r="31" spans="1:55" s="880" customFormat="1" ht="16.5" customHeight="1" x14ac:dyDescent="0.2">
      <c r="A31" s="875">
        <v>14</v>
      </c>
      <c r="B31" s="876"/>
      <c r="C31" s="877"/>
      <c r="D31" s="878"/>
      <c r="E31" s="1026"/>
      <c r="F31" s="1037">
        <f t="shared" si="0"/>
        <v>0</v>
      </c>
      <c r="G31" s="1033"/>
      <c r="H31" s="1024">
        <f t="shared" si="5"/>
        <v>0</v>
      </c>
      <c r="I31" s="996" t="str">
        <f t="shared" si="1"/>
        <v xml:space="preserve"> </v>
      </c>
      <c r="J31" s="1017">
        <f t="shared" si="2"/>
        <v>0</v>
      </c>
      <c r="K31" s="1002"/>
      <c r="L31" s="1003"/>
      <c r="M31" s="1003"/>
      <c r="N31" s="1005">
        <f t="shared" si="6"/>
        <v>0</v>
      </c>
      <c r="O31" s="871"/>
      <c r="P31" s="757">
        <f t="shared" si="3"/>
        <v>0</v>
      </c>
      <c r="Q31" s="757">
        <f t="shared" si="7"/>
        <v>0</v>
      </c>
      <c r="R31" s="879"/>
      <c r="S31" s="873">
        <f t="shared" si="4"/>
        <v>0</v>
      </c>
      <c r="T31" s="819"/>
      <c r="U31" s="819"/>
      <c r="V31" s="819"/>
      <c r="W31" s="819"/>
      <c r="X31" s="819"/>
      <c r="Y31" s="819"/>
      <c r="Z31" s="819"/>
      <c r="AA31" s="819"/>
      <c r="AB31" s="819"/>
      <c r="AC31" s="819"/>
      <c r="AD31" s="819"/>
      <c r="AE31" s="819"/>
      <c r="AF31" s="819"/>
      <c r="AG31" s="819"/>
      <c r="AH31" s="819"/>
      <c r="AI31" s="819"/>
      <c r="AJ31" s="819"/>
      <c r="AK31" s="819"/>
      <c r="AL31" s="819"/>
      <c r="AM31" s="819"/>
      <c r="AN31" s="819"/>
      <c r="AO31" s="819"/>
      <c r="AP31" s="819"/>
      <c r="AQ31" s="819"/>
      <c r="AR31" s="819"/>
      <c r="AS31" s="819"/>
      <c r="AT31" s="819"/>
      <c r="AU31" s="819"/>
      <c r="AV31" s="819"/>
      <c r="AW31" s="819"/>
      <c r="AX31" s="819"/>
      <c r="AY31" s="819"/>
      <c r="AZ31" s="819"/>
      <c r="BA31" s="819"/>
      <c r="BB31" s="819"/>
      <c r="BC31" s="819"/>
    </row>
    <row r="32" spans="1:55" s="880" customFormat="1" ht="16.5" customHeight="1" x14ac:dyDescent="0.2">
      <c r="A32" s="875">
        <v>15</v>
      </c>
      <c r="B32" s="876"/>
      <c r="C32" s="877"/>
      <c r="D32" s="878"/>
      <c r="E32" s="1026"/>
      <c r="F32" s="1037">
        <f t="shared" si="0"/>
        <v>0</v>
      </c>
      <c r="G32" s="1033"/>
      <c r="H32" s="1024">
        <f t="shared" si="5"/>
        <v>0</v>
      </c>
      <c r="I32" s="996" t="str">
        <f t="shared" si="1"/>
        <v xml:space="preserve"> </v>
      </c>
      <c r="J32" s="1017">
        <f t="shared" si="2"/>
        <v>0</v>
      </c>
      <c r="K32" s="1002"/>
      <c r="L32" s="1003"/>
      <c r="M32" s="1003"/>
      <c r="N32" s="1005">
        <f t="shared" si="6"/>
        <v>0</v>
      </c>
      <c r="O32" s="871"/>
      <c r="P32" s="757">
        <f t="shared" si="3"/>
        <v>0</v>
      </c>
      <c r="Q32" s="757">
        <f t="shared" si="7"/>
        <v>0</v>
      </c>
      <c r="R32" s="879"/>
      <c r="S32" s="873">
        <f t="shared" si="4"/>
        <v>0</v>
      </c>
      <c r="T32" s="819"/>
      <c r="U32" s="819"/>
      <c r="V32" s="819"/>
      <c r="W32" s="819"/>
      <c r="X32" s="819"/>
      <c r="Y32" s="819"/>
      <c r="Z32" s="819"/>
      <c r="AA32" s="819"/>
      <c r="AB32" s="819"/>
      <c r="AC32" s="819"/>
      <c r="AD32" s="819"/>
      <c r="AE32" s="819"/>
      <c r="AF32" s="819"/>
      <c r="AG32" s="819"/>
      <c r="AH32" s="819"/>
      <c r="AI32" s="819"/>
      <c r="AJ32" s="819"/>
      <c r="AK32" s="819"/>
      <c r="AL32" s="819"/>
      <c r="AM32" s="819"/>
      <c r="AN32" s="819"/>
      <c r="AO32" s="819"/>
      <c r="AP32" s="819"/>
      <c r="AQ32" s="819"/>
      <c r="AR32" s="819"/>
      <c r="AS32" s="819"/>
      <c r="AT32" s="819"/>
      <c r="AU32" s="819"/>
      <c r="AV32" s="819"/>
      <c r="AW32" s="819"/>
      <c r="AX32" s="819"/>
      <c r="AY32" s="819"/>
      <c r="AZ32" s="819"/>
      <c r="BA32" s="819"/>
      <c r="BB32" s="819"/>
      <c r="BC32" s="819"/>
    </row>
    <row r="33" spans="1:55" s="880" customFormat="1" ht="16.5" customHeight="1" x14ac:dyDescent="0.2">
      <c r="A33" s="875">
        <v>16</v>
      </c>
      <c r="B33" s="876"/>
      <c r="C33" s="877"/>
      <c r="D33" s="878"/>
      <c r="E33" s="1026"/>
      <c r="F33" s="1037">
        <f t="shared" si="0"/>
        <v>0</v>
      </c>
      <c r="G33" s="1033"/>
      <c r="H33" s="1024">
        <f t="shared" si="5"/>
        <v>0</v>
      </c>
      <c r="I33" s="996" t="str">
        <f t="shared" si="1"/>
        <v xml:space="preserve"> </v>
      </c>
      <c r="J33" s="1017">
        <f t="shared" si="2"/>
        <v>0</v>
      </c>
      <c r="K33" s="1002"/>
      <c r="L33" s="1003"/>
      <c r="M33" s="1003"/>
      <c r="N33" s="1005">
        <f t="shared" si="6"/>
        <v>0</v>
      </c>
      <c r="O33" s="871"/>
      <c r="P33" s="757">
        <f t="shared" si="3"/>
        <v>0</v>
      </c>
      <c r="Q33" s="757">
        <f t="shared" si="7"/>
        <v>0</v>
      </c>
      <c r="R33" s="879"/>
      <c r="S33" s="873">
        <f t="shared" si="4"/>
        <v>0</v>
      </c>
      <c r="T33" s="819"/>
      <c r="U33" s="819"/>
      <c r="V33" s="819"/>
      <c r="W33" s="819"/>
      <c r="X33" s="819"/>
      <c r="Y33" s="819"/>
      <c r="Z33" s="819"/>
      <c r="AA33" s="819"/>
      <c r="AB33" s="819"/>
      <c r="AC33" s="819"/>
      <c r="AD33" s="819"/>
      <c r="AE33" s="819"/>
      <c r="AF33" s="819"/>
      <c r="AG33" s="819"/>
      <c r="AH33" s="819"/>
      <c r="AI33" s="819"/>
      <c r="AJ33" s="819"/>
      <c r="AK33" s="819"/>
      <c r="AL33" s="819"/>
      <c r="AM33" s="819"/>
      <c r="AN33" s="819"/>
      <c r="AO33" s="819"/>
      <c r="AP33" s="819"/>
      <c r="AQ33" s="819"/>
      <c r="AR33" s="819"/>
      <c r="AS33" s="819"/>
      <c r="AT33" s="819"/>
      <c r="AU33" s="819"/>
      <c r="AV33" s="819"/>
      <c r="AW33" s="819"/>
      <c r="AX33" s="819"/>
      <c r="AY33" s="819"/>
      <c r="AZ33" s="819"/>
      <c r="BA33" s="819"/>
      <c r="BB33" s="819"/>
      <c r="BC33" s="819"/>
    </row>
    <row r="34" spans="1:55" s="880" customFormat="1" ht="16.5" customHeight="1" x14ac:dyDescent="0.2">
      <c r="A34" s="875">
        <v>17</v>
      </c>
      <c r="B34" s="876"/>
      <c r="C34" s="877"/>
      <c r="D34" s="878"/>
      <c r="E34" s="1026"/>
      <c r="F34" s="1037">
        <f t="shared" si="0"/>
        <v>0</v>
      </c>
      <c r="G34" s="1033"/>
      <c r="H34" s="1024">
        <f t="shared" si="5"/>
        <v>0</v>
      </c>
      <c r="I34" s="996" t="str">
        <f t="shared" si="1"/>
        <v xml:space="preserve"> </v>
      </c>
      <c r="J34" s="1017">
        <f t="shared" si="2"/>
        <v>0</v>
      </c>
      <c r="K34" s="1002"/>
      <c r="L34" s="1003"/>
      <c r="M34" s="1003"/>
      <c r="N34" s="1005">
        <f t="shared" si="6"/>
        <v>0</v>
      </c>
      <c r="O34" s="871"/>
      <c r="P34" s="757">
        <f t="shared" si="3"/>
        <v>0</v>
      </c>
      <c r="Q34" s="757">
        <f t="shared" si="7"/>
        <v>0</v>
      </c>
      <c r="R34" s="879"/>
      <c r="S34" s="873">
        <f t="shared" si="4"/>
        <v>0</v>
      </c>
      <c r="T34" s="819"/>
      <c r="U34" s="819"/>
      <c r="V34" s="819"/>
      <c r="W34" s="819"/>
      <c r="X34" s="819"/>
      <c r="Y34" s="819"/>
      <c r="Z34" s="819"/>
      <c r="AA34" s="819"/>
      <c r="AB34" s="819"/>
      <c r="AC34" s="819"/>
      <c r="AD34" s="819"/>
      <c r="AE34" s="819"/>
      <c r="AF34" s="819"/>
      <c r="AG34" s="819"/>
      <c r="AH34" s="819"/>
      <c r="AI34" s="819"/>
      <c r="AJ34" s="819"/>
      <c r="AK34" s="819"/>
      <c r="AL34" s="819"/>
      <c r="AM34" s="819"/>
      <c r="AN34" s="819"/>
      <c r="AO34" s="819"/>
      <c r="AP34" s="819"/>
      <c r="AQ34" s="819"/>
      <c r="AR34" s="819"/>
      <c r="AS34" s="819"/>
      <c r="AT34" s="819"/>
      <c r="AU34" s="819"/>
      <c r="AV34" s="819"/>
      <c r="AW34" s="819"/>
      <c r="AX34" s="819"/>
      <c r="AY34" s="819"/>
      <c r="AZ34" s="819"/>
      <c r="BA34" s="819"/>
      <c r="BB34" s="819"/>
      <c r="BC34" s="819"/>
    </row>
    <row r="35" spans="1:55" s="880" customFormat="1" ht="16.5" customHeight="1" x14ac:dyDescent="0.2">
      <c r="A35" s="875">
        <v>18</v>
      </c>
      <c r="B35" s="876"/>
      <c r="C35" s="877"/>
      <c r="D35" s="878"/>
      <c r="E35" s="1026"/>
      <c r="F35" s="1037">
        <f t="shared" si="0"/>
        <v>0</v>
      </c>
      <c r="G35" s="1033"/>
      <c r="H35" s="1024">
        <f t="shared" si="5"/>
        <v>0</v>
      </c>
      <c r="I35" s="996" t="str">
        <f t="shared" si="1"/>
        <v xml:space="preserve"> </v>
      </c>
      <c r="J35" s="1017">
        <f t="shared" si="2"/>
        <v>0</v>
      </c>
      <c r="K35" s="1002"/>
      <c r="L35" s="1003"/>
      <c r="M35" s="1003"/>
      <c r="N35" s="1005">
        <f t="shared" si="6"/>
        <v>0</v>
      </c>
      <c r="O35" s="871"/>
      <c r="P35" s="757">
        <f t="shared" si="3"/>
        <v>0</v>
      </c>
      <c r="Q35" s="757">
        <f t="shared" si="7"/>
        <v>0</v>
      </c>
      <c r="R35" s="879"/>
      <c r="S35" s="873">
        <f t="shared" si="4"/>
        <v>0</v>
      </c>
      <c r="T35" s="819"/>
      <c r="U35" s="819"/>
      <c r="V35" s="819"/>
      <c r="W35" s="819"/>
      <c r="X35" s="819"/>
      <c r="Y35" s="819"/>
      <c r="Z35" s="819"/>
      <c r="AA35" s="819"/>
      <c r="AB35" s="819"/>
      <c r="AC35" s="819"/>
      <c r="AD35" s="819"/>
      <c r="AE35" s="819"/>
      <c r="AF35" s="819"/>
      <c r="AG35" s="819"/>
      <c r="AH35" s="819"/>
      <c r="AI35" s="819"/>
      <c r="AJ35" s="819"/>
      <c r="AK35" s="819"/>
      <c r="AL35" s="819"/>
      <c r="AM35" s="819"/>
      <c r="AN35" s="819"/>
      <c r="AO35" s="819"/>
      <c r="AP35" s="819"/>
      <c r="AQ35" s="819"/>
      <c r="AR35" s="819"/>
      <c r="AS35" s="819"/>
      <c r="AT35" s="819"/>
      <c r="AU35" s="819"/>
      <c r="AV35" s="819"/>
      <c r="AW35" s="819"/>
      <c r="AX35" s="819"/>
      <c r="AY35" s="819"/>
      <c r="AZ35" s="819"/>
      <c r="BA35" s="819"/>
      <c r="BB35" s="819"/>
      <c r="BC35" s="819"/>
    </row>
    <row r="36" spans="1:55" s="880" customFormat="1" ht="16.5" customHeight="1" x14ac:dyDescent="0.2">
      <c r="A36" s="875">
        <v>19</v>
      </c>
      <c r="B36" s="876"/>
      <c r="C36" s="877"/>
      <c r="D36" s="878"/>
      <c r="E36" s="1026"/>
      <c r="F36" s="1037">
        <f t="shared" si="0"/>
        <v>0</v>
      </c>
      <c r="G36" s="1033"/>
      <c r="H36" s="1024">
        <f t="shared" si="5"/>
        <v>0</v>
      </c>
      <c r="I36" s="996" t="str">
        <f t="shared" si="1"/>
        <v xml:space="preserve"> </v>
      </c>
      <c r="J36" s="1017">
        <f t="shared" si="2"/>
        <v>0</v>
      </c>
      <c r="K36" s="1002"/>
      <c r="L36" s="1003"/>
      <c r="M36" s="1003"/>
      <c r="N36" s="1005">
        <f t="shared" si="6"/>
        <v>0</v>
      </c>
      <c r="O36" s="871"/>
      <c r="P36" s="757">
        <f t="shared" si="3"/>
        <v>0</v>
      </c>
      <c r="Q36" s="757">
        <f t="shared" si="7"/>
        <v>0</v>
      </c>
      <c r="R36" s="879"/>
      <c r="S36" s="873">
        <f t="shared" si="4"/>
        <v>0</v>
      </c>
      <c r="T36" s="819"/>
      <c r="U36" s="819"/>
      <c r="V36" s="819"/>
      <c r="W36" s="819"/>
      <c r="X36" s="819"/>
      <c r="Y36" s="819"/>
      <c r="Z36" s="819"/>
      <c r="AA36" s="819"/>
      <c r="AB36" s="819"/>
      <c r="AC36" s="819"/>
      <c r="AD36" s="819"/>
      <c r="AE36" s="819"/>
      <c r="AF36" s="819"/>
      <c r="AG36" s="819"/>
      <c r="AH36" s="819"/>
      <c r="AI36" s="819"/>
      <c r="AJ36" s="819"/>
      <c r="AK36" s="819"/>
      <c r="AL36" s="819"/>
      <c r="AM36" s="819"/>
      <c r="AN36" s="819"/>
      <c r="AO36" s="819"/>
      <c r="AP36" s="819"/>
      <c r="AQ36" s="819"/>
      <c r="AR36" s="819"/>
      <c r="AS36" s="819"/>
      <c r="AT36" s="819"/>
      <c r="AU36" s="819"/>
      <c r="AV36" s="819"/>
      <c r="AW36" s="819"/>
      <c r="AX36" s="819"/>
      <c r="AY36" s="819"/>
      <c r="AZ36" s="819"/>
      <c r="BA36" s="819"/>
      <c r="BB36" s="819"/>
      <c r="BC36" s="819"/>
    </row>
    <row r="37" spans="1:55" s="880" customFormat="1" ht="16.5" customHeight="1" x14ac:dyDescent="0.2">
      <c r="A37" s="875">
        <v>20</v>
      </c>
      <c r="B37" s="876"/>
      <c r="C37" s="877"/>
      <c r="D37" s="878"/>
      <c r="E37" s="1026"/>
      <c r="F37" s="1037">
        <f t="shared" si="0"/>
        <v>0</v>
      </c>
      <c r="G37" s="1033"/>
      <c r="H37" s="1024">
        <f t="shared" si="5"/>
        <v>0</v>
      </c>
      <c r="I37" s="996" t="str">
        <f t="shared" si="1"/>
        <v xml:space="preserve"> </v>
      </c>
      <c r="J37" s="1017">
        <f t="shared" si="2"/>
        <v>0</v>
      </c>
      <c r="K37" s="1002"/>
      <c r="L37" s="1003"/>
      <c r="M37" s="1003"/>
      <c r="N37" s="1005">
        <f t="shared" si="6"/>
        <v>0</v>
      </c>
      <c r="O37" s="871"/>
      <c r="P37" s="757">
        <f t="shared" si="3"/>
        <v>0</v>
      </c>
      <c r="Q37" s="757">
        <f t="shared" si="7"/>
        <v>0</v>
      </c>
      <c r="R37" s="879"/>
      <c r="S37" s="873">
        <f t="shared" si="4"/>
        <v>0</v>
      </c>
      <c r="T37" s="819"/>
      <c r="U37" s="819"/>
      <c r="V37" s="819"/>
      <c r="W37" s="819"/>
      <c r="X37" s="819"/>
      <c r="Y37" s="819"/>
      <c r="Z37" s="819"/>
      <c r="AA37" s="819"/>
      <c r="AB37" s="819"/>
      <c r="AC37" s="819"/>
      <c r="AD37" s="819"/>
      <c r="AE37" s="819"/>
      <c r="AF37" s="819"/>
      <c r="AG37" s="819"/>
      <c r="AH37" s="819"/>
      <c r="AI37" s="819"/>
      <c r="AJ37" s="819"/>
      <c r="AK37" s="819"/>
      <c r="AL37" s="819"/>
      <c r="AM37" s="819"/>
      <c r="AN37" s="819"/>
      <c r="AO37" s="819"/>
      <c r="AP37" s="819"/>
      <c r="AQ37" s="819"/>
      <c r="AR37" s="819"/>
      <c r="AS37" s="819"/>
      <c r="AT37" s="819"/>
      <c r="AU37" s="819"/>
      <c r="AV37" s="819"/>
      <c r="AW37" s="819"/>
      <c r="AX37" s="819"/>
      <c r="AY37" s="819"/>
      <c r="AZ37" s="819"/>
      <c r="BA37" s="819"/>
      <c r="BB37" s="819"/>
      <c r="BC37" s="819"/>
    </row>
    <row r="38" spans="1:55" s="880" customFormat="1" ht="16.5" customHeight="1" x14ac:dyDescent="0.2">
      <c r="A38" s="875">
        <v>21</v>
      </c>
      <c r="B38" s="876"/>
      <c r="C38" s="877"/>
      <c r="D38" s="878"/>
      <c r="E38" s="1026"/>
      <c r="F38" s="1037">
        <f t="shared" si="0"/>
        <v>0</v>
      </c>
      <c r="G38" s="1033"/>
      <c r="H38" s="1024">
        <f t="shared" si="5"/>
        <v>0</v>
      </c>
      <c r="I38" s="996" t="str">
        <f t="shared" si="1"/>
        <v xml:space="preserve"> </v>
      </c>
      <c r="J38" s="1017">
        <f t="shared" si="2"/>
        <v>0</v>
      </c>
      <c r="K38" s="1002"/>
      <c r="L38" s="1003"/>
      <c r="M38" s="1003"/>
      <c r="N38" s="1005">
        <f t="shared" si="6"/>
        <v>0</v>
      </c>
      <c r="O38" s="871"/>
      <c r="P38" s="757">
        <f t="shared" si="3"/>
        <v>0</v>
      </c>
      <c r="Q38" s="757">
        <f t="shared" si="7"/>
        <v>0</v>
      </c>
      <c r="R38" s="879"/>
      <c r="S38" s="873">
        <f t="shared" si="4"/>
        <v>0</v>
      </c>
      <c r="T38" s="819"/>
      <c r="U38" s="819"/>
      <c r="V38" s="819"/>
      <c r="W38" s="819"/>
      <c r="X38" s="819"/>
      <c r="Y38" s="819"/>
      <c r="Z38" s="819"/>
      <c r="AA38" s="819"/>
      <c r="AB38" s="819"/>
      <c r="AC38" s="819"/>
      <c r="AD38" s="819"/>
      <c r="AE38" s="819"/>
      <c r="AF38" s="819"/>
      <c r="AG38" s="819"/>
      <c r="AH38" s="819"/>
      <c r="AI38" s="819"/>
      <c r="AJ38" s="819"/>
      <c r="AK38" s="819"/>
      <c r="AL38" s="819"/>
      <c r="AM38" s="819"/>
      <c r="AN38" s="819"/>
      <c r="AO38" s="819"/>
      <c r="AP38" s="819"/>
      <c r="AQ38" s="819"/>
      <c r="AR38" s="819"/>
      <c r="AS38" s="819"/>
      <c r="AT38" s="819"/>
      <c r="AU38" s="819"/>
      <c r="AV38" s="819"/>
      <c r="AW38" s="819"/>
      <c r="AX38" s="819"/>
      <c r="AY38" s="819"/>
      <c r="AZ38" s="819"/>
      <c r="BA38" s="819"/>
      <c r="BB38" s="819"/>
      <c r="BC38" s="819"/>
    </row>
    <row r="39" spans="1:55" s="880" customFormat="1" ht="16.5" customHeight="1" x14ac:dyDescent="0.2">
      <c r="A39" s="875">
        <v>22</v>
      </c>
      <c r="B39" s="876"/>
      <c r="C39" s="877"/>
      <c r="D39" s="878"/>
      <c r="E39" s="1026"/>
      <c r="F39" s="1037">
        <f t="shared" si="0"/>
        <v>0</v>
      </c>
      <c r="G39" s="1033"/>
      <c r="H39" s="1024">
        <f t="shared" si="5"/>
        <v>0</v>
      </c>
      <c r="I39" s="996" t="str">
        <f t="shared" si="1"/>
        <v xml:space="preserve"> </v>
      </c>
      <c r="J39" s="1017">
        <f t="shared" si="2"/>
        <v>0</v>
      </c>
      <c r="K39" s="1002"/>
      <c r="L39" s="1003"/>
      <c r="M39" s="1003"/>
      <c r="N39" s="1005">
        <f t="shared" si="6"/>
        <v>0</v>
      </c>
      <c r="O39" s="871"/>
      <c r="P39" s="757">
        <f t="shared" si="3"/>
        <v>0</v>
      </c>
      <c r="Q39" s="757">
        <f t="shared" si="7"/>
        <v>0</v>
      </c>
      <c r="R39" s="879"/>
      <c r="S39" s="873">
        <f t="shared" si="4"/>
        <v>0</v>
      </c>
      <c r="T39" s="819"/>
      <c r="U39" s="819"/>
      <c r="V39" s="819"/>
      <c r="W39" s="819"/>
      <c r="X39" s="819"/>
      <c r="Y39" s="819"/>
      <c r="Z39" s="819"/>
      <c r="AA39" s="819"/>
      <c r="AB39" s="819"/>
      <c r="AC39" s="819"/>
      <c r="AD39" s="819"/>
      <c r="AE39" s="819"/>
      <c r="AF39" s="819"/>
      <c r="AG39" s="819"/>
      <c r="AH39" s="819"/>
      <c r="AI39" s="819"/>
      <c r="AJ39" s="819"/>
      <c r="AK39" s="819"/>
      <c r="AL39" s="819"/>
      <c r="AM39" s="819"/>
      <c r="AN39" s="819"/>
      <c r="AO39" s="819"/>
      <c r="AP39" s="819"/>
      <c r="AQ39" s="819"/>
      <c r="AR39" s="819"/>
      <c r="AS39" s="819"/>
      <c r="AT39" s="819"/>
      <c r="AU39" s="819"/>
      <c r="AV39" s="819"/>
      <c r="AW39" s="819"/>
      <c r="AX39" s="819"/>
      <c r="AY39" s="819"/>
      <c r="AZ39" s="819"/>
      <c r="BA39" s="819"/>
      <c r="BB39" s="819"/>
      <c r="BC39" s="819"/>
    </row>
    <row r="40" spans="1:55" s="880" customFormat="1" ht="16.5" customHeight="1" x14ac:dyDescent="0.2">
      <c r="A40" s="875">
        <v>23</v>
      </c>
      <c r="B40" s="876"/>
      <c r="C40" s="877"/>
      <c r="D40" s="878"/>
      <c r="E40" s="1026"/>
      <c r="F40" s="1037">
        <f t="shared" si="0"/>
        <v>0</v>
      </c>
      <c r="G40" s="1033"/>
      <c r="H40" s="1024">
        <f t="shared" si="5"/>
        <v>0</v>
      </c>
      <c r="I40" s="996" t="str">
        <f t="shared" si="1"/>
        <v xml:space="preserve"> </v>
      </c>
      <c r="J40" s="1017">
        <f t="shared" si="2"/>
        <v>0</v>
      </c>
      <c r="K40" s="1002"/>
      <c r="L40" s="1003"/>
      <c r="M40" s="1003"/>
      <c r="N40" s="1005">
        <f t="shared" si="6"/>
        <v>0</v>
      </c>
      <c r="O40" s="871"/>
      <c r="P40" s="757">
        <f t="shared" si="3"/>
        <v>0</v>
      </c>
      <c r="Q40" s="757">
        <f t="shared" si="7"/>
        <v>0</v>
      </c>
      <c r="R40" s="879"/>
      <c r="S40" s="873">
        <f t="shared" si="4"/>
        <v>0</v>
      </c>
      <c r="T40" s="819"/>
      <c r="U40" s="819"/>
      <c r="V40" s="819"/>
      <c r="W40" s="819"/>
      <c r="X40" s="819"/>
      <c r="Y40" s="819"/>
      <c r="Z40" s="819"/>
      <c r="AA40" s="819"/>
      <c r="AB40" s="819"/>
      <c r="AC40" s="819"/>
      <c r="AD40" s="819"/>
      <c r="AE40" s="819"/>
      <c r="AF40" s="819"/>
      <c r="AG40" s="819"/>
      <c r="AH40" s="819"/>
      <c r="AI40" s="819"/>
      <c r="AJ40" s="819"/>
      <c r="AK40" s="819"/>
      <c r="AL40" s="819"/>
      <c r="AM40" s="819"/>
      <c r="AN40" s="819"/>
      <c r="AO40" s="819"/>
      <c r="AP40" s="819"/>
      <c r="AQ40" s="819"/>
      <c r="AR40" s="819"/>
      <c r="AS40" s="819"/>
      <c r="AT40" s="819"/>
      <c r="AU40" s="819"/>
      <c r="AV40" s="819"/>
      <c r="AW40" s="819"/>
      <c r="AX40" s="819"/>
      <c r="AY40" s="819"/>
      <c r="AZ40" s="819"/>
      <c r="BA40" s="819"/>
      <c r="BB40" s="819"/>
      <c r="BC40" s="819"/>
    </row>
    <row r="41" spans="1:55" s="880" customFormat="1" ht="16.5" customHeight="1" x14ac:dyDescent="0.2">
      <c r="A41" s="875">
        <v>24</v>
      </c>
      <c r="B41" s="876"/>
      <c r="C41" s="877"/>
      <c r="D41" s="878"/>
      <c r="E41" s="1026"/>
      <c r="F41" s="1037">
        <f t="shared" si="0"/>
        <v>0</v>
      </c>
      <c r="G41" s="1033"/>
      <c r="H41" s="1024">
        <f t="shared" si="5"/>
        <v>0</v>
      </c>
      <c r="I41" s="996" t="str">
        <f t="shared" si="1"/>
        <v xml:space="preserve"> </v>
      </c>
      <c r="J41" s="1017">
        <f t="shared" si="2"/>
        <v>0</v>
      </c>
      <c r="K41" s="1002"/>
      <c r="L41" s="1003"/>
      <c r="M41" s="1003"/>
      <c r="N41" s="1005">
        <f t="shared" si="6"/>
        <v>0</v>
      </c>
      <c r="O41" s="871"/>
      <c r="P41" s="757">
        <f t="shared" si="3"/>
        <v>0</v>
      </c>
      <c r="Q41" s="757">
        <f t="shared" si="7"/>
        <v>0</v>
      </c>
      <c r="R41" s="879"/>
      <c r="S41" s="873">
        <f t="shared" si="4"/>
        <v>0</v>
      </c>
      <c r="T41" s="819"/>
      <c r="U41" s="819"/>
      <c r="V41" s="819"/>
      <c r="W41" s="819"/>
      <c r="X41" s="819"/>
      <c r="Y41" s="819"/>
      <c r="Z41" s="819"/>
      <c r="AA41" s="819"/>
      <c r="AB41" s="819"/>
      <c r="AC41" s="819"/>
      <c r="AD41" s="819"/>
      <c r="AE41" s="819"/>
      <c r="AF41" s="819"/>
      <c r="AG41" s="819"/>
      <c r="AH41" s="819"/>
      <c r="AI41" s="819"/>
      <c r="AJ41" s="819"/>
      <c r="AK41" s="819"/>
      <c r="AL41" s="819"/>
      <c r="AM41" s="819"/>
      <c r="AN41" s="819"/>
      <c r="AO41" s="819"/>
      <c r="AP41" s="819"/>
      <c r="AQ41" s="819"/>
      <c r="AR41" s="819"/>
      <c r="AS41" s="819"/>
      <c r="AT41" s="819"/>
      <c r="AU41" s="819"/>
      <c r="AV41" s="819"/>
      <c r="AW41" s="819"/>
      <c r="AX41" s="819"/>
      <c r="AY41" s="819"/>
      <c r="AZ41" s="819"/>
      <c r="BA41" s="819"/>
      <c r="BB41" s="819"/>
      <c r="BC41" s="819"/>
    </row>
    <row r="42" spans="1:55" s="880" customFormat="1" ht="16.5" customHeight="1" x14ac:dyDescent="0.2">
      <c r="A42" s="875">
        <v>25</v>
      </c>
      <c r="B42" s="876"/>
      <c r="C42" s="877"/>
      <c r="D42" s="878"/>
      <c r="E42" s="1026"/>
      <c r="F42" s="1037">
        <f t="shared" si="0"/>
        <v>0</v>
      </c>
      <c r="G42" s="1033"/>
      <c r="H42" s="1024">
        <f t="shared" si="5"/>
        <v>0</v>
      </c>
      <c r="I42" s="996" t="str">
        <f t="shared" si="1"/>
        <v xml:space="preserve"> </v>
      </c>
      <c r="J42" s="1017">
        <f t="shared" si="2"/>
        <v>0</v>
      </c>
      <c r="K42" s="1002"/>
      <c r="L42" s="1003"/>
      <c r="M42" s="1003"/>
      <c r="N42" s="1005">
        <f t="shared" si="6"/>
        <v>0</v>
      </c>
      <c r="O42" s="871"/>
      <c r="P42" s="757">
        <f t="shared" si="3"/>
        <v>0</v>
      </c>
      <c r="Q42" s="757">
        <f t="shared" si="7"/>
        <v>0</v>
      </c>
      <c r="R42" s="879"/>
      <c r="S42" s="873">
        <f t="shared" si="4"/>
        <v>0</v>
      </c>
      <c r="T42" s="819"/>
      <c r="U42" s="819"/>
      <c r="V42" s="819"/>
      <c r="W42" s="819"/>
      <c r="X42" s="819"/>
      <c r="Y42" s="819"/>
      <c r="Z42" s="819"/>
      <c r="AA42" s="819"/>
      <c r="AB42" s="819"/>
      <c r="AC42" s="819"/>
      <c r="AD42" s="819"/>
      <c r="AE42" s="819"/>
      <c r="AF42" s="819"/>
      <c r="AG42" s="819"/>
      <c r="AH42" s="819"/>
      <c r="AI42" s="819"/>
      <c r="AJ42" s="819"/>
      <c r="AK42" s="819"/>
      <c r="AL42" s="819"/>
      <c r="AM42" s="819"/>
      <c r="AN42" s="819"/>
      <c r="AO42" s="819"/>
      <c r="AP42" s="819"/>
      <c r="AQ42" s="819"/>
      <c r="AR42" s="819"/>
      <c r="AS42" s="819"/>
      <c r="AT42" s="819"/>
      <c r="AU42" s="819"/>
      <c r="AV42" s="819"/>
      <c r="AW42" s="819"/>
      <c r="AX42" s="819"/>
      <c r="AY42" s="819"/>
      <c r="AZ42" s="819"/>
      <c r="BA42" s="819"/>
      <c r="BB42" s="819"/>
      <c r="BC42" s="819"/>
    </row>
    <row r="43" spans="1:55" s="880" customFormat="1" ht="16.5" customHeight="1" x14ac:dyDescent="0.2">
      <c r="A43" s="875">
        <v>26</v>
      </c>
      <c r="B43" s="876"/>
      <c r="C43" s="877"/>
      <c r="D43" s="878"/>
      <c r="E43" s="1026"/>
      <c r="F43" s="1037">
        <f t="shared" si="0"/>
        <v>0</v>
      </c>
      <c r="G43" s="1033"/>
      <c r="H43" s="1024">
        <f t="shared" si="5"/>
        <v>0</v>
      </c>
      <c r="I43" s="996" t="str">
        <f t="shared" si="1"/>
        <v xml:space="preserve"> </v>
      </c>
      <c r="J43" s="1017">
        <f t="shared" si="2"/>
        <v>0</v>
      </c>
      <c r="K43" s="1002"/>
      <c r="L43" s="1003"/>
      <c r="M43" s="1003"/>
      <c r="N43" s="1005">
        <f t="shared" si="6"/>
        <v>0</v>
      </c>
      <c r="O43" s="871"/>
      <c r="P43" s="757">
        <f t="shared" si="3"/>
        <v>0</v>
      </c>
      <c r="Q43" s="757">
        <f t="shared" si="7"/>
        <v>0</v>
      </c>
      <c r="R43" s="879"/>
      <c r="S43" s="873">
        <f t="shared" si="4"/>
        <v>0</v>
      </c>
      <c r="T43" s="819"/>
      <c r="U43" s="819"/>
      <c r="V43" s="819"/>
      <c r="W43" s="819"/>
      <c r="X43" s="819"/>
      <c r="Y43" s="819"/>
      <c r="Z43" s="819"/>
      <c r="AA43" s="819"/>
      <c r="AB43" s="819"/>
      <c r="AC43" s="819"/>
      <c r="AD43" s="819"/>
      <c r="AE43" s="819"/>
      <c r="AF43" s="819"/>
      <c r="AG43" s="819"/>
      <c r="AH43" s="819"/>
      <c r="AI43" s="819"/>
      <c r="AJ43" s="819"/>
      <c r="AK43" s="819"/>
      <c r="AL43" s="819"/>
      <c r="AM43" s="819"/>
      <c r="AN43" s="819"/>
      <c r="AO43" s="819"/>
      <c r="AP43" s="819"/>
      <c r="AQ43" s="819"/>
      <c r="AR43" s="819"/>
      <c r="AS43" s="819"/>
      <c r="AT43" s="819"/>
      <c r="AU43" s="819"/>
      <c r="AV43" s="819"/>
      <c r="AW43" s="819"/>
      <c r="AX43" s="819"/>
      <c r="AY43" s="819"/>
      <c r="AZ43" s="819"/>
      <c r="BA43" s="819"/>
      <c r="BB43" s="819"/>
      <c r="BC43" s="819"/>
    </row>
    <row r="44" spans="1:55" s="880" customFormat="1" ht="16.5" customHeight="1" x14ac:dyDescent="0.2">
      <c r="A44" s="875">
        <v>27</v>
      </c>
      <c r="B44" s="876"/>
      <c r="C44" s="877"/>
      <c r="D44" s="878"/>
      <c r="E44" s="1026"/>
      <c r="F44" s="1037">
        <f t="shared" si="0"/>
        <v>0</v>
      </c>
      <c r="G44" s="1033"/>
      <c r="H44" s="1024">
        <f t="shared" si="5"/>
        <v>0</v>
      </c>
      <c r="I44" s="996" t="str">
        <f t="shared" si="1"/>
        <v xml:space="preserve"> </v>
      </c>
      <c r="J44" s="1017">
        <f t="shared" si="2"/>
        <v>0</v>
      </c>
      <c r="K44" s="1002"/>
      <c r="L44" s="1003"/>
      <c r="M44" s="1003"/>
      <c r="N44" s="1005">
        <f t="shared" si="6"/>
        <v>0</v>
      </c>
      <c r="O44" s="871"/>
      <c r="P44" s="757">
        <f t="shared" si="3"/>
        <v>0</v>
      </c>
      <c r="Q44" s="757">
        <f t="shared" si="7"/>
        <v>0</v>
      </c>
      <c r="R44" s="879"/>
      <c r="S44" s="873">
        <f t="shared" si="4"/>
        <v>0</v>
      </c>
      <c r="T44" s="819"/>
      <c r="U44" s="819"/>
      <c r="V44" s="819"/>
      <c r="W44" s="819"/>
      <c r="X44" s="819"/>
      <c r="Y44" s="819"/>
      <c r="Z44" s="819"/>
      <c r="AA44" s="819"/>
      <c r="AB44" s="819"/>
      <c r="AC44" s="819"/>
      <c r="AD44" s="819"/>
      <c r="AE44" s="819"/>
      <c r="AF44" s="819"/>
      <c r="AG44" s="819"/>
      <c r="AH44" s="819"/>
      <c r="AI44" s="819"/>
      <c r="AJ44" s="819"/>
      <c r="AK44" s="819"/>
      <c r="AL44" s="819"/>
      <c r="AM44" s="819"/>
      <c r="AN44" s="819"/>
      <c r="AO44" s="819"/>
      <c r="AP44" s="819"/>
      <c r="AQ44" s="819"/>
      <c r="AR44" s="819"/>
      <c r="AS44" s="819"/>
      <c r="AT44" s="819"/>
      <c r="AU44" s="819"/>
      <c r="AV44" s="819"/>
      <c r="AW44" s="819"/>
      <c r="AX44" s="819"/>
      <c r="AY44" s="819"/>
      <c r="AZ44" s="819"/>
      <c r="BA44" s="819"/>
      <c r="BB44" s="819"/>
      <c r="BC44" s="819"/>
    </row>
    <row r="45" spans="1:55" s="880" customFormat="1" ht="16.5" customHeight="1" x14ac:dyDescent="0.2">
      <c r="A45" s="875">
        <v>28</v>
      </c>
      <c r="B45" s="876"/>
      <c r="C45" s="877"/>
      <c r="D45" s="878"/>
      <c r="E45" s="1026"/>
      <c r="F45" s="1037">
        <f t="shared" si="0"/>
        <v>0</v>
      </c>
      <c r="G45" s="1033"/>
      <c r="H45" s="1024">
        <f t="shared" si="5"/>
        <v>0</v>
      </c>
      <c r="I45" s="996" t="str">
        <f t="shared" si="1"/>
        <v xml:space="preserve"> </v>
      </c>
      <c r="J45" s="1017">
        <f t="shared" si="2"/>
        <v>0</v>
      </c>
      <c r="K45" s="1002"/>
      <c r="L45" s="1003"/>
      <c r="M45" s="1003"/>
      <c r="N45" s="1005">
        <f t="shared" si="6"/>
        <v>0</v>
      </c>
      <c r="O45" s="871"/>
      <c r="P45" s="757">
        <f t="shared" si="3"/>
        <v>0</v>
      </c>
      <c r="Q45" s="757">
        <f t="shared" si="7"/>
        <v>0</v>
      </c>
      <c r="R45" s="879"/>
      <c r="S45" s="873">
        <f t="shared" si="4"/>
        <v>0</v>
      </c>
      <c r="T45" s="819"/>
      <c r="U45" s="819"/>
      <c r="V45" s="819"/>
      <c r="W45" s="819"/>
      <c r="X45" s="819"/>
      <c r="Y45" s="819"/>
      <c r="Z45" s="819"/>
      <c r="AA45" s="819"/>
      <c r="AB45" s="819"/>
      <c r="AC45" s="819"/>
      <c r="AD45" s="819"/>
      <c r="AE45" s="819"/>
      <c r="AF45" s="819"/>
      <c r="AG45" s="819"/>
      <c r="AH45" s="819"/>
      <c r="AI45" s="819"/>
      <c r="AJ45" s="819"/>
      <c r="AK45" s="819"/>
      <c r="AL45" s="819"/>
      <c r="AM45" s="819"/>
      <c r="AN45" s="819"/>
      <c r="AO45" s="819"/>
      <c r="AP45" s="819"/>
      <c r="AQ45" s="819"/>
      <c r="AR45" s="819"/>
      <c r="AS45" s="819"/>
      <c r="AT45" s="819"/>
      <c r="AU45" s="819"/>
      <c r="AV45" s="819"/>
      <c r="AW45" s="819"/>
      <c r="AX45" s="819"/>
      <c r="AY45" s="819"/>
      <c r="AZ45" s="819"/>
      <c r="BA45" s="819"/>
      <c r="BB45" s="819"/>
      <c r="BC45" s="819"/>
    </row>
    <row r="46" spans="1:55" s="880" customFormat="1" ht="16.5" customHeight="1" x14ac:dyDescent="0.2">
      <c r="A46" s="875">
        <v>29</v>
      </c>
      <c r="B46" s="876"/>
      <c r="C46" s="877"/>
      <c r="D46" s="878"/>
      <c r="E46" s="1026"/>
      <c r="F46" s="1037">
        <f t="shared" si="0"/>
        <v>0</v>
      </c>
      <c r="G46" s="1033"/>
      <c r="H46" s="1024">
        <f t="shared" si="5"/>
        <v>0</v>
      </c>
      <c r="I46" s="996" t="str">
        <f t="shared" si="1"/>
        <v xml:space="preserve"> </v>
      </c>
      <c r="J46" s="1017">
        <f t="shared" si="2"/>
        <v>0</v>
      </c>
      <c r="K46" s="1002"/>
      <c r="L46" s="1003"/>
      <c r="M46" s="1003"/>
      <c r="N46" s="1005">
        <f t="shared" si="6"/>
        <v>0</v>
      </c>
      <c r="O46" s="871"/>
      <c r="P46" s="757">
        <f t="shared" si="3"/>
        <v>0</v>
      </c>
      <c r="Q46" s="757">
        <f t="shared" si="7"/>
        <v>0</v>
      </c>
      <c r="R46" s="879"/>
      <c r="S46" s="873">
        <f t="shared" si="4"/>
        <v>0</v>
      </c>
      <c r="T46" s="819"/>
      <c r="U46" s="819"/>
      <c r="V46" s="819"/>
      <c r="W46" s="819"/>
      <c r="X46" s="819"/>
      <c r="Y46" s="819"/>
      <c r="Z46" s="819"/>
      <c r="AA46" s="819"/>
      <c r="AB46" s="819"/>
      <c r="AC46" s="819"/>
      <c r="AD46" s="819"/>
      <c r="AE46" s="819"/>
      <c r="AF46" s="819"/>
      <c r="AG46" s="819"/>
      <c r="AH46" s="819"/>
      <c r="AI46" s="819"/>
      <c r="AJ46" s="819"/>
      <c r="AK46" s="819"/>
      <c r="AL46" s="819"/>
      <c r="AM46" s="819"/>
      <c r="AN46" s="819"/>
      <c r="AO46" s="819"/>
      <c r="AP46" s="819"/>
      <c r="AQ46" s="819"/>
      <c r="AR46" s="819"/>
      <c r="AS46" s="819"/>
      <c r="AT46" s="819"/>
      <c r="AU46" s="819"/>
      <c r="AV46" s="819"/>
      <c r="AW46" s="819"/>
      <c r="AX46" s="819"/>
      <c r="AY46" s="819"/>
      <c r="AZ46" s="819"/>
      <c r="BA46" s="819"/>
      <c r="BB46" s="819"/>
      <c r="BC46" s="819"/>
    </row>
    <row r="47" spans="1:55" s="880" customFormat="1" ht="16.5" customHeight="1" x14ac:dyDescent="0.2">
      <c r="A47" s="875">
        <v>30</v>
      </c>
      <c r="B47" s="876"/>
      <c r="C47" s="877"/>
      <c r="D47" s="878"/>
      <c r="E47" s="1026"/>
      <c r="F47" s="1037">
        <f t="shared" si="0"/>
        <v>0</v>
      </c>
      <c r="G47" s="1033"/>
      <c r="H47" s="1024">
        <f t="shared" si="5"/>
        <v>0</v>
      </c>
      <c r="I47" s="996" t="str">
        <f t="shared" si="1"/>
        <v xml:space="preserve"> </v>
      </c>
      <c r="J47" s="1017">
        <f t="shared" si="2"/>
        <v>0</v>
      </c>
      <c r="K47" s="1002"/>
      <c r="L47" s="1003"/>
      <c r="M47" s="1003"/>
      <c r="N47" s="1005">
        <f t="shared" si="6"/>
        <v>0</v>
      </c>
      <c r="O47" s="871"/>
      <c r="P47" s="757">
        <f t="shared" si="3"/>
        <v>0</v>
      </c>
      <c r="Q47" s="757">
        <f t="shared" si="7"/>
        <v>0</v>
      </c>
      <c r="R47" s="879"/>
      <c r="S47" s="873">
        <f t="shared" si="4"/>
        <v>0</v>
      </c>
      <c r="T47" s="819"/>
      <c r="U47" s="819"/>
      <c r="V47" s="819"/>
      <c r="W47" s="819"/>
      <c r="X47" s="819"/>
      <c r="Y47" s="819"/>
      <c r="Z47" s="819"/>
      <c r="AA47" s="819"/>
      <c r="AB47" s="819"/>
      <c r="AC47" s="819"/>
      <c r="AD47" s="819"/>
      <c r="AE47" s="819"/>
      <c r="AF47" s="819"/>
      <c r="AG47" s="819"/>
      <c r="AH47" s="819"/>
      <c r="AI47" s="819"/>
      <c r="AJ47" s="819"/>
      <c r="AK47" s="819"/>
      <c r="AL47" s="819"/>
      <c r="AM47" s="819"/>
      <c r="AN47" s="819"/>
      <c r="AO47" s="819"/>
      <c r="AP47" s="819"/>
      <c r="AQ47" s="819"/>
      <c r="AR47" s="819"/>
      <c r="AS47" s="819"/>
      <c r="AT47" s="819"/>
      <c r="AU47" s="819"/>
      <c r="AV47" s="819"/>
      <c r="AW47" s="819"/>
      <c r="AX47" s="819"/>
      <c r="AY47" s="819"/>
      <c r="AZ47" s="819"/>
      <c r="BA47" s="819"/>
      <c r="BB47" s="819"/>
      <c r="BC47" s="819"/>
    </row>
    <row r="48" spans="1:55" s="880" customFormat="1" ht="16.5" customHeight="1" x14ac:dyDescent="0.2">
      <c r="A48" s="875">
        <v>31</v>
      </c>
      <c r="B48" s="876"/>
      <c r="C48" s="877"/>
      <c r="D48" s="878"/>
      <c r="E48" s="1026"/>
      <c r="F48" s="1037">
        <f t="shared" si="0"/>
        <v>0</v>
      </c>
      <c r="G48" s="1033"/>
      <c r="H48" s="1024">
        <f t="shared" si="5"/>
        <v>0</v>
      </c>
      <c r="I48" s="996" t="str">
        <f t="shared" si="1"/>
        <v xml:space="preserve"> </v>
      </c>
      <c r="J48" s="1017">
        <f t="shared" si="2"/>
        <v>0</v>
      </c>
      <c r="K48" s="1002"/>
      <c r="L48" s="1003"/>
      <c r="M48" s="1003"/>
      <c r="N48" s="1005">
        <f t="shared" si="6"/>
        <v>0</v>
      </c>
      <c r="O48" s="871"/>
      <c r="P48" s="757">
        <f t="shared" si="3"/>
        <v>0</v>
      </c>
      <c r="Q48" s="757">
        <f t="shared" si="7"/>
        <v>0</v>
      </c>
      <c r="R48" s="879"/>
      <c r="S48" s="873">
        <f t="shared" si="4"/>
        <v>0</v>
      </c>
      <c r="T48" s="819"/>
      <c r="U48" s="819"/>
      <c r="V48" s="819"/>
      <c r="W48" s="819"/>
      <c r="X48" s="819"/>
      <c r="Y48" s="819"/>
      <c r="Z48" s="819"/>
      <c r="AA48" s="819"/>
      <c r="AB48" s="819"/>
      <c r="AC48" s="819"/>
      <c r="AD48" s="819"/>
      <c r="AE48" s="819"/>
      <c r="AF48" s="819"/>
      <c r="AG48" s="819"/>
      <c r="AH48" s="819"/>
      <c r="AI48" s="819"/>
      <c r="AJ48" s="819"/>
      <c r="AK48" s="819"/>
      <c r="AL48" s="819"/>
      <c r="AM48" s="819"/>
      <c r="AN48" s="819"/>
      <c r="AO48" s="819"/>
      <c r="AP48" s="819"/>
      <c r="AQ48" s="819"/>
      <c r="AR48" s="819"/>
      <c r="AS48" s="819"/>
      <c r="AT48" s="819"/>
      <c r="AU48" s="819"/>
      <c r="AV48" s="819"/>
      <c r="AW48" s="819"/>
      <c r="AX48" s="819"/>
      <c r="AY48" s="819"/>
      <c r="AZ48" s="819"/>
      <c r="BA48" s="819"/>
      <c r="BB48" s="819"/>
      <c r="BC48" s="819"/>
    </row>
    <row r="49" spans="1:55" s="880" customFormat="1" ht="16.5" customHeight="1" x14ac:dyDescent="0.2">
      <c r="A49" s="875">
        <v>32</v>
      </c>
      <c r="B49" s="876"/>
      <c r="C49" s="877"/>
      <c r="D49" s="878"/>
      <c r="E49" s="1026"/>
      <c r="F49" s="1037">
        <f t="shared" si="0"/>
        <v>0</v>
      </c>
      <c r="G49" s="1033"/>
      <c r="H49" s="1024">
        <f t="shared" si="5"/>
        <v>0</v>
      </c>
      <c r="I49" s="996" t="str">
        <f t="shared" si="1"/>
        <v xml:space="preserve"> </v>
      </c>
      <c r="J49" s="1017">
        <f t="shared" si="2"/>
        <v>0</v>
      </c>
      <c r="K49" s="1002"/>
      <c r="L49" s="1003"/>
      <c r="M49" s="1003"/>
      <c r="N49" s="1005">
        <f t="shared" si="6"/>
        <v>0</v>
      </c>
      <c r="O49" s="871"/>
      <c r="P49" s="757">
        <f t="shared" si="3"/>
        <v>0</v>
      </c>
      <c r="Q49" s="757">
        <f t="shared" si="7"/>
        <v>0</v>
      </c>
      <c r="R49" s="879"/>
      <c r="S49" s="873">
        <f t="shared" si="4"/>
        <v>0</v>
      </c>
      <c r="T49" s="819"/>
      <c r="U49" s="819"/>
      <c r="V49" s="819"/>
      <c r="W49" s="819"/>
      <c r="X49" s="819"/>
      <c r="Y49" s="819"/>
      <c r="Z49" s="819"/>
      <c r="AA49" s="819"/>
      <c r="AB49" s="819"/>
      <c r="AC49" s="819"/>
      <c r="AD49" s="819"/>
      <c r="AE49" s="819"/>
      <c r="AF49" s="819"/>
      <c r="AG49" s="819"/>
      <c r="AH49" s="819"/>
      <c r="AI49" s="819"/>
      <c r="AJ49" s="819"/>
      <c r="AK49" s="819"/>
      <c r="AL49" s="819"/>
      <c r="AM49" s="819"/>
      <c r="AN49" s="819"/>
      <c r="AO49" s="819"/>
      <c r="AP49" s="819"/>
      <c r="AQ49" s="819"/>
      <c r="AR49" s="819"/>
      <c r="AS49" s="819"/>
      <c r="AT49" s="819"/>
      <c r="AU49" s="819"/>
      <c r="AV49" s="819"/>
      <c r="AW49" s="819"/>
      <c r="AX49" s="819"/>
      <c r="AY49" s="819"/>
      <c r="AZ49" s="819"/>
      <c r="BA49" s="819"/>
      <c r="BB49" s="819"/>
      <c r="BC49" s="819"/>
    </row>
    <row r="50" spans="1:55" s="880" customFormat="1" ht="16.5" customHeight="1" x14ac:dyDescent="0.2">
      <c r="A50" s="875">
        <v>33</v>
      </c>
      <c r="B50" s="876"/>
      <c r="C50" s="877"/>
      <c r="D50" s="878"/>
      <c r="E50" s="1026"/>
      <c r="F50" s="1037">
        <f t="shared" si="0"/>
        <v>0</v>
      </c>
      <c r="G50" s="1033"/>
      <c r="H50" s="1024">
        <f t="shared" si="5"/>
        <v>0</v>
      </c>
      <c r="I50" s="996" t="str">
        <f t="shared" ref="I50:I81" si="8">IF(H50&gt;0,IF($S$6*1,"Ja","Nein")," ")</f>
        <v xml:space="preserve"> </v>
      </c>
      <c r="J50" s="1017">
        <f t="shared" ref="J50:J81" si="9">IF(S$6*1&gt;0,H50*IFERROR(1+$S$4,1),H50)</f>
        <v>0</v>
      </c>
      <c r="K50" s="1002"/>
      <c r="L50" s="1003"/>
      <c r="M50" s="1003"/>
      <c r="N50" s="1005">
        <f t="shared" si="6"/>
        <v>0</v>
      </c>
      <c r="O50" s="871"/>
      <c r="P50" s="757">
        <f t="shared" ref="P50:P81" si="10">IF(J50&gt;0,H50+N50,0)</f>
        <v>0</v>
      </c>
      <c r="Q50" s="757">
        <f t="shared" si="7"/>
        <v>0</v>
      </c>
      <c r="R50" s="879"/>
      <c r="S50" s="873">
        <f t="shared" ref="S50:S81" si="11">IF(AND(H50&gt;=0,C50&lt;&gt;"",LEN(C50)&lt;$S$7),1,0)</f>
        <v>0</v>
      </c>
      <c r="T50" s="819"/>
      <c r="U50" s="819"/>
      <c r="V50" s="819"/>
      <c r="W50" s="819"/>
      <c r="X50" s="819"/>
      <c r="Y50" s="819"/>
      <c r="Z50" s="819"/>
      <c r="AA50" s="819"/>
      <c r="AB50" s="819"/>
      <c r="AC50" s="819"/>
      <c r="AD50" s="819"/>
      <c r="AE50" s="819"/>
      <c r="AF50" s="819"/>
      <c r="AG50" s="819"/>
      <c r="AH50" s="819"/>
      <c r="AI50" s="819"/>
      <c r="AJ50" s="819"/>
      <c r="AK50" s="819"/>
      <c r="AL50" s="819"/>
      <c r="AM50" s="819"/>
      <c r="AN50" s="819"/>
      <c r="AO50" s="819"/>
      <c r="AP50" s="819"/>
      <c r="AQ50" s="819"/>
      <c r="AR50" s="819"/>
      <c r="AS50" s="819"/>
      <c r="AT50" s="819"/>
      <c r="AU50" s="819"/>
      <c r="AV50" s="819"/>
      <c r="AW50" s="819"/>
      <c r="AX50" s="819"/>
      <c r="AY50" s="819"/>
      <c r="AZ50" s="819"/>
      <c r="BA50" s="819"/>
      <c r="BB50" s="819"/>
      <c r="BC50" s="819"/>
    </row>
    <row r="51" spans="1:55" s="880" customFormat="1" ht="16.5" customHeight="1" x14ac:dyDescent="0.2">
      <c r="A51" s="875">
        <v>34</v>
      </c>
      <c r="B51" s="876"/>
      <c r="C51" s="877"/>
      <c r="D51" s="878"/>
      <c r="E51" s="1026"/>
      <c r="F51" s="1037">
        <f t="shared" si="0"/>
        <v>0</v>
      </c>
      <c r="G51" s="1033"/>
      <c r="H51" s="1024">
        <f t="shared" si="5"/>
        <v>0</v>
      </c>
      <c r="I51" s="996" t="str">
        <f t="shared" si="8"/>
        <v xml:space="preserve"> </v>
      </c>
      <c r="J51" s="1017">
        <f t="shared" si="9"/>
        <v>0</v>
      </c>
      <c r="K51" s="1002"/>
      <c r="L51" s="1003"/>
      <c r="M51" s="1003"/>
      <c r="N51" s="1005">
        <f t="shared" si="6"/>
        <v>0</v>
      </c>
      <c r="O51" s="871"/>
      <c r="P51" s="757">
        <f t="shared" si="10"/>
        <v>0</v>
      </c>
      <c r="Q51" s="757">
        <f t="shared" ref="Q51:Q82" si="12">IF($P$9="ja",P51*(1+$S$4),P51)</f>
        <v>0</v>
      </c>
      <c r="R51" s="879"/>
      <c r="S51" s="873">
        <f t="shared" si="11"/>
        <v>0</v>
      </c>
      <c r="T51" s="819"/>
      <c r="U51" s="819"/>
      <c r="V51" s="819"/>
      <c r="W51" s="819"/>
      <c r="X51" s="819"/>
      <c r="Y51" s="819"/>
      <c r="Z51" s="819"/>
      <c r="AA51" s="819"/>
      <c r="AB51" s="819"/>
      <c r="AC51" s="819"/>
      <c r="AD51" s="819"/>
      <c r="AE51" s="819"/>
      <c r="AF51" s="819"/>
      <c r="AG51" s="819"/>
      <c r="AH51" s="819"/>
      <c r="AI51" s="819"/>
      <c r="AJ51" s="819"/>
      <c r="AK51" s="819"/>
      <c r="AL51" s="819"/>
      <c r="AM51" s="819"/>
      <c r="AN51" s="819"/>
      <c r="AO51" s="819"/>
      <c r="AP51" s="819"/>
      <c r="AQ51" s="819"/>
      <c r="AR51" s="819"/>
      <c r="AS51" s="819"/>
      <c r="AT51" s="819"/>
      <c r="AU51" s="819"/>
      <c r="AV51" s="819"/>
      <c r="AW51" s="819"/>
      <c r="AX51" s="819"/>
      <c r="AY51" s="819"/>
      <c r="AZ51" s="819"/>
      <c r="BA51" s="819"/>
      <c r="BB51" s="819"/>
      <c r="BC51" s="819"/>
    </row>
    <row r="52" spans="1:55" s="880" customFormat="1" ht="16.5" customHeight="1" x14ac:dyDescent="0.2">
      <c r="A52" s="875">
        <v>35</v>
      </c>
      <c r="B52" s="876"/>
      <c r="C52" s="877"/>
      <c r="D52" s="878"/>
      <c r="E52" s="1026"/>
      <c r="F52" s="1037">
        <f t="shared" si="0"/>
        <v>0</v>
      </c>
      <c r="G52" s="1033"/>
      <c r="H52" s="1024">
        <f t="shared" si="5"/>
        <v>0</v>
      </c>
      <c r="I52" s="996" t="str">
        <f t="shared" si="8"/>
        <v xml:space="preserve"> </v>
      </c>
      <c r="J52" s="1017">
        <f t="shared" si="9"/>
        <v>0</v>
      </c>
      <c r="K52" s="1002"/>
      <c r="L52" s="1003"/>
      <c r="M52" s="1003"/>
      <c r="N52" s="1005">
        <f t="shared" si="6"/>
        <v>0</v>
      </c>
      <c r="O52" s="871"/>
      <c r="P52" s="757">
        <f t="shared" si="10"/>
        <v>0</v>
      </c>
      <c r="Q52" s="757">
        <f t="shared" si="12"/>
        <v>0</v>
      </c>
      <c r="R52" s="879"/>
      <c r="S52" s="873">
        <f t="shared" si="11"/>
        <v>0</v>
      </c>
      <c r="T52" s="819"/>
      <c r="U52" s="819"/>
      <c r="V52" s="819"/>
      <c r="W52" s="819"/>
      <c r="X52" s="819"/>
      <c r="Y52" s="819"/>
      <c r="Z52" s="819"/>
      <c r="AA52" s="819"/>
      <c r="AB52" s="819"/>
      <c r="AC52" s="819"/>
      <c r="AD52" s="819"/>
      <c r="AE52" s="819"/>
      <c r="AF52" s="819"/>
      <c r="AG52" s="819"/>
      <c r="AH52" s="819"/>
      <c r="AI52" s="819"/>
      <c r="AJ52" s="819"/>
      <c r="AK52" s="819"/>
      <c r="AL52" s="819"/>
      <c r="AM52" s="819"/>
      <c r="AN52" s="819"/>
      <c r="AO52" s="819"/>
      <c r="AP52" s="819"/>
      <c r="AQ52" s="819"/>
      <c r="AR52" s="819"/>
      <c r="AS52" s="819"/>
      <c r="AT52" s="819"/>
      <c r="AU52" s="819"/>
      <c r="AV52" s="819"/>
      <c r="AW52" s="819"/>
      <c r="AX52" s="819"/>
      <c r="AY52" s="819"/>
      <c r="AZ52" s="819"/>
      <c r="BA52" s="819"/>
      <c r="BB52" s="819"/>
      <c r="BC52" s="819"/>
    </row>
    <row r="53" spans="1:55" s="880" customFormat="1" ht="16.5" customHeight="1" x14ac:dyDescent="0.2">
      <c r="A53" s="875">
        <v>36</v>
      </c>
      <c r="B53" s="876"/>
      <c r="C53" s="877"/>
      <c r="D53" s="878"/>
      <c r="E53" s="1026"/>
      <c r="F53" s="1037">
        <f t="shared" si="0"/>
        <v>0</v>
      </c>
      <c r="G53" s="1033"/>
      <c r="H53" s="1024">
        <f t="shared" si="5"/>
        <v>0</v>
      </c>
      <c r="I53" s="996" t="str">
        <f t="shared" si="8"/>
        <v xml:space="preserve"> </v>
      </c>
      <c r="J53" s="1017">
        <f t="shared" si="9"/>
        <v>0</v>
      </c>
      <c r="K53" s="1002"/>
      <c r="L53" s="1003"/>
      <c r="M53" s="1003"/>
      <c r="N53" s="1005">
        <f t="shared" si="6"/>
        <v>0</v>
      </c>
      <c r="O53" s="871"/>
      <c r="P53" s="757">
        <f t="shared" si="10"/>
        <v>0</v>
      </c>
      <c r="Q53" s="757">
        <f t="shared" si="12"/>
        <v>0</v>
      </c>
      <c r="R53" s="879"/>
      <c r="S53" s="873">
        <f t="shared" si="11"/>
        <v>0</v>
      </c>
      <c r="T53" s="819"/>
      <c r="U53" s="819"/>
      <c r="V53" s="819"/>
      <c r="W53" s="819"/>
      <c r="X53" s="819"/>
      <c r="Y53" s="819"/>
      <c r="Z53" s="819"/>
      <c r="AA53" s="819"/>
      <c r="AB53" s="819"/>
      <c r="AC53" s="819"/>
      <c r="AD53" s="819"/>
      <c r="AE53" s="819"/>
      <c r="AF53" s="819"/>
      <c r="AG53" s="819"/>
      <c r="AH53" s="819"/>
      <c r="AI53" s="819"/>
      <c r="AJ53" s="819"/>
      <c r="AK53" s="819"/>
      <c r="AL53" s="819"/>
      <c r="AM53" s="819"/>
      <c r="AN53" s="819"/>
      <c r="AO53" s="819"/>
      <c r="AP53" s="819"/>
      <c r="AQ53" s="819"/>
      <c r="AR53" s="819"/>
      <c r="AS53" s="819"/>
      <c r="AT53" s="819"/>
      <c r="AU53" s="819"/>
      <c r="AV53" s="819"/>
      <c r="AW53" s="819"/>
      <c r="AX53" s="819"/>
      <c r="AY53" s="819"/>
      <c r="AZ53" s="819"/>
      <c r="BA53" s="819"/>
      <c r="BB53" s="819"/>
      <c r="BC53" s="819"/>
    </row>
    <row r="54" spans="1:55" s="880" customFormat="1" ht="16.5" customHeight="1" x14ac:dyDescent="0.2">
      <c r="A54" s="875">
        <v>37</v>
      </c>
      <c r="B54" s="876"/>
      <c r="C54" s="877"/>
      <c r="D54" s="878"/>
      <c r="E54" s="1026"/>
      <c r="F54" s="1037">
        <f t="shared" si="0"/>
        <v>0</v>
      </c>
      <c r="G54" s="1033"/>
      <c r="H54" s="1024">
        <f t="shared" si="5"/>
        <v>0</v>
      </c>
      <c r="I54" s="996" t="str">
        <f t="shared" si="8"/>
        <v xml:space="preserve"> </v>
      </c>
      <c r="J54" s="1017">
        <f t="shared" si="9"/>
        <v>0</v>
      </c>
      <c r="K54" s="1002"/>
      <c r="L54" s="1003"/>
      <c r="M54" s="1003"/>
      <c r="N54" s="1005">
        <f t="shared" si="6"/>
        <v>0</v>
      </c>
      <c r="O54" s="871"/>
      <c r="P54" s="757">
        <f t="shared" si="10"/>
        <v>0</v>
      </c>
      <c r="Q54" s="757">
        <f t="shared" si="12"/>
        <v>0</v>
      </c>
      <c r="R54" s="879"/>
      <c r="S54" s="873">
        <f t="shared" si="11"/>
        <v>0</v>
      </c>
      <c r="T54" s="819"/>
      <c r="U54" s="819"/>
      <c r="V54" s="819"/>
      <c r="W54" s="819"/>
      <c r="X54" s="819"/>
      <c r="Y54" s="819"/>
      <c r="Z54" s="819"/>
      <c r="AA54" s="819"/>
      <c r="AB54" s="819"/>
      <c r="AC54" s="819"/>
      <c r="AD54" s="819"/>
      <c r="AE54" s="819"/>
      <c r="AF54" s="819"/>
      <c r="AG54" s="819"/>
      <c r="AH54" s="819"/>
      <c r="AI54" s="819"/>
      <c r="AJ54" s="819"/>
      <c r="AK54" s="819"/>
      <c r="AL54" s="819"/>
      <c r="AM54" s="819"/>
      <c r="AN54" s="819"/>
      <c r="AO54" s="819"/>
      <c r="AP54" s="819"/>
      <c r="AQ54" s="819"/>
      <c r="AR54" s="819"/>
      <c r="AS54" s="819"/>
      <c r="AT54" s="819"/>
      <c r="AU54" s="819"/>
      <c r="AV54" s="819"/>
      <c r="AW54" s="819"/>
      <c r="AX54" s="819"/>
      <c r="AY54" s="819"/>
      <c r="AZ54" s="819"/>
      <c r="BA54" s="819"/>
      <c r="BB54" s="819"/>
      <c r="BC54" s="819"/>
    </row>
    <row r="55" spans="1:55" s="880" customFormat="1" ht="16.5" customHeight="1" x14ac:dyDescent="0.2">
      <c r="A55" s="875">
        <v>38</v>
      </c>
      <c r="B55" s="876"/>
      <c r="C55" s="877"/>
      <c r="D55" s="878"/>
      <c r="E55" s="1026"/>
      <c r="F55" s="1037">
        <f t="shared" si="0"/>
        <v>0</v>
      </c>
      <c r="G55" s="1033"/>
      <c r="H55" s="1024">
        <f t="shared" si="5"/>
        <v>0</v>
      </c>
      <c r="I55" s="996" t="str">
        <f t="shared" si="8"/>
        <v xml:space="preserve"> </v>
      </c>
      <c r="J55" s="1017">
        <f t="shared" si="9"/>
        <v>0</v>
      </c>
      <c r="K55" s="1002"/>
      <c r="L55" s="1003"/>
      <c r="M55" s="1003"/>
      <c r="N55" s="1005">
        <f t="shared" si="6"/>
        <v>0</v>
      </c>
      <c r="O55" s="871"/>
      <c r="P55" s="757">
        <f t="shared" si="10"/>
        <v>0</v>
      </c>
      <c r="Q55" s="757">
        <f t="shared" si="12"/>
        <v>0</v>
      </c>
      <c r="R55" s="879"/>
      <c r="S55" s="873">
        <f t="shared" si="11"/>
        <v>0</v>
      </c>
      <c r="T55" s="819"/>
      <c r="U55" s="819"/>
      <c r="V55" s="819"/>
      <c r="W55" s="819"/>
      <c r="X55" s="819"/>
      <c r="Y55" s="819"/>
      <c r="Z55" s="819"/>
      <c r="AA55" s="819"/>
      <c r="AB55" s="819"/>
      <c r="AC55" s="819"/>
      <c r="AD55" s="819"/>
      <c r="AE55" s="819"/>
      <c r="AF55" s="819"/>
      <c r="AG55" s="819"/>
      <c r="AH55" s="819"/>
      <c r="AI55" s="819"/>
      <c r="AJ55" s="819"/>
      <c r="AK55" s="819"/>
      <c r="AL55" s="819"/>
      <c r="AM55" s="819"/>
      <c r="AN55" s="819"/>
      <c r="AO55" s="819"/>
      <c r="AP55" s="819"/>
      <c r="AQ55" s="819"/>
      <c r="AR55" s="819"/>
      <c r="AS55" s="819"/>
      <c r="AT55" s="819"/>
      <c r="AU55" s="819"/>
      <c r="AV55" s="819"/>
      <c r="AW55" s="819"/>
      <c r="AX55" s="819"/>
      <c r="AY55" s="819"/>
      <c r="AZ55" s="819"/>
      <c r="BA55" s="819"/>
      <c r="BB55" s="819"/>
      <c r="BC55" s="819"/>
    </row>
    <row r="56" spans="1:55" s="880" customFormat="1" ht="16.5" customHeight="1" x14ac:dyDescent="0.2">
      <c r="A56" s="875">
        <v>39</v>
      </c>
      <c r="B56" s="876"/>
      <c r="C56" s="877"/>
      <c r="D56" s="878"/>
      <c r="E56" s="1026"/>
      <c r="F56" s="1037">
        <f t="shared" si="0"/>
        <v>0</v>
      </c>
      <c r="G56" s="1033"/>
      <c r="H56" s="1024">
        <f t="shared" si="5"/>
        <v>0</v>
      </c>
      <c r="I56" s="996" t="str">
        <f t="shared" si="8"/>
        <v xml:space="preserve"> </v>
      </c>
      <c r="J56" s="1017">
        <f t="shared" si="9"/>
        <v>0</v>
      </c>
      <c r="K56" s="1002"/>
      <c r="L56" s="1003"/>
      <c r="M56" s="1003"/>
      <c r="N56" s="1005">
        <f t="shared" si="6"/>
        <v>0</v>
      </c>
      <c r="O56" s="871"/>
      <c r="P56" s="757">
        <f t="shared" si="10"/>
        <v>0</v>
      </c>
      <c r="Q56" s="757">
        <f t="shared" si="12"/>
        <v>0</v>
      </c>
      <c r="R56" s="879"/>
      <c r="S56" s="873">
        <f t="shared" si="11"/>
        <v>0</v>
      </c>
      <c r="T56" s="819"/>
      <c r="U56" s="819"/>
      <c r="V56" s="819"/>
      <c r="W56" s="819"/>
      <c r="X56" s="819"/>
      <c r="Y56" s="819"/>
      <c r="Z56" s="819"/>
      <c r="AA56" s="819"/>
      <c r="AB56" s="819"/>
      <c r="AC56" s="819"/>
      <c r="AD56" s="819"/>
      <c r="AE56" s="819"/>
      <c r="AF56" s="819"/>
      <c r="AG56" s="819"/>
      <c r="AH56" s="819"/>
      <c r="AI56" s="819"/>
      <c r="AJ56" s="819"/>
      <c r="AK56" s="819"/>
      <c r="AL56" s="819"/>
      <c r="AM56" s="819"/>
      <c r="AN56" s="819"/>
      <c r="AO56" s="819"/>
      <c r="AP56" s="819"/>
      <c r="AQ56" s="819"/>
      <c r="AR56" s="819"/>
      <c r="AS56" s="819"/>
      <c r="AT56" s="819"/>
      <c r="AU56" s="819"/>
      <c r="AV56" s="819"/>
      <c r="AW56" s="819"/>
      <c r="AX56" s="819"/>
      <c r="AY56" s="819"/>
      <c r="AZ56" s="819"/>
      <c r="BA56" s="819"/>
      <c r="BB56" s="819"/>
      <c r="BC56" s="819"/>
    </row>
    <row r="57" spans="1:55" s="880" customFormat="1" ht="16.5" customHeight="1" x14ac:dyDescent="0.2">
      <c r="A57" s="875">
        <v>40</v>
      </c>
      <c r="B57" s="876"/>
      <c r="C57" s="877"/>
      <c r="D57" s="878"/>
      <c r="E57" s="1026"/>
      <c r="F57" s="1037">
        <f t="shared" si="0"/>
        <v>0</v>
      </c>
      <c r="G57" s="1033"/>
      <c r="H57" s="1024">
        <f t="shared" si="5"/>
        <v>0</v>
      </c>
      <c r="I57" s="996" t="str">
        <f t="shared" si="8"/>
        <v xml:space="preserve"> </v>
      </c>
      <c r="J57" s="1017">
        <f t="shared" si="9"/>
        <v>0</v>
      </c>
      <c r="K57" s="1002"/>
      <c r="L57" s="1003"/>
      <c r="M57" s="1003"/>
      <c r="N57" s="1005">
        <f t="shared" si="6"/>
        <v>0</v>
      </c>
      <c r="O57" s="871"/>
      <c r="P57" s="757">
        <f t="shared" si="10"/>
        <v>0</v>
      </c>
      <c r="Q57" s="757">
        <f t="shared" si="12"/>
        <v>0</v>
      </c>
      <c r="R57" s="879"/>
      <c r="S57" s="873">
        <f t="shared" si="11"/>
        <v>0</v>
      </c>
      <c r="T57" s="819"/>
      <c r="U57" s="819"/>
      <c r="V57" s="819"/>
      <c r="W57" s="819"/>
      <c r="X57" s="819"/>
      <c r="Y57" s="819"/>
      <c r="Z57" s="819"/>
      <c r="AA57" s="819"/>
      <c r="AB57" s="819"/>
      <c r="AC57" s="819"/>
      <c r="AD57" s="819"/>
      <c r="AE57" s="819"/>
      <c r="AF57" s="819"/>
      <c r="AG57" s="819"/>
      <c r="AH57" s="819"/>
      <c r="AI57" s="819"/>
      <c r="AJ57" s="819"/>
      <c r="AK57" s="819"/>
      <c r="AL57" s="819"/>
      <c r="AM57" s="819"/>
      <c r="AN57" s="819"/>
      <c r="AO57" s="819"/>
      <c r="AP57" s="819"/>
      <c r="AQ57" s="819"/>
      <c r="AR57" s="819"/>
      <c r="AS57" s="819"/>
      <c r="AT57" s="819"/>
      <c r="AU57" s="819"/>
      <c r="AV57" s="819"/>
      <c r="AW57" s="819"/>
      <c r="AX57" s="819"/>
      <c r="AY57" s="819"/>
      <c r="AZ57" s="819"/>
      <c r="BA57" s="819"/>
      <c r="BB57" s="819"/>
      <c r="BC57" s="819"/>
    </row>
    <row r="58" spans="1:55" s="880" customFormat="1" ht="16.5" customHeight="1" x14ac:dyDescent="0.2">
      <c r="A58" s="875">
        <v>41</v>
      </c>
      <c r="B58" s="876"/>
      <c r="C58" s="877"/>
      <c r="D58" s="878"/>
      <c r="E58" s="1026"/>
      <c r="F58" s="1037">
        <f t="shared" si="0"/>
        <v>0</v>
      </c>
      <c r="G58" s="1033"/>
      <c r="H58" s="1024">
        <f t="shared" si="5"/>
        <v>0</v>
      </c>
      <c r="I58" s="996" t="str">
        <f t="shared" si="8"/>
        <v xml:space="preserve"> </v>
      </c>
      <c r="J58" s="1017">
        <f t="shared" si="9"/>
        <v>0</v>
      </c>
      <c r="K58" s="1002"/>
      <c r="L58" s="1003"/>
      <c r="M58" s="1003"/>
      <c r="N58" s="1005">
        <f t="shared" si="6"/>
        <v>0</v>
      </c>
      <c r="O58" s="871"/>
      <c r="P58" s="757">
        <f t="shared" si="10"/>
        <v>0</v>
      </c>
      <c r="Q58" s="757">
        <f t="shared" si="12"/>
        <v>0</v>
      </c>
      <c r="R58" s="879"/>
      <c r="S58" s="873">
        <f t="shared" si="11"/>
        <v>0</v>
      </c>
      <c r="T58" s="819"/>
      <c r="U58" s="819"/>
      <c r="V58" s="819"/>
      <c r="W58" s="819"/>
      <c r="X58" s="819"/>
      <c r="Y58" s="819"/>
      <c r="Z58" s="819"/>
      <c r="AA58" s="819"/>
      <c r="AB58" s="819"/>
      <c r="AC58" s="819"/>
      <c r="AD58" s="819"/>
      <c r="AE58" s="819"/>
      <c r="AF58" s="819"/>
      <c r="AG58" s="819"/>
      <c r="AH58" s="819"/>
      <c r="AI58" s="819"/>
      <c r="AJ58" s="819"/>
      <c r="AK58" s="819"/>
      <c r="AL58" s="819"/>
      <c r="AM58" s="819"/>
      <c r="AN58" s="819"/>
      <c r="AO58" s="819"/>
      <c r="AP58" s="819"/>
      <c r="AQ58" s="819"/>
      <c r="AR58" s="819"/>
      <c r="AS58" s="819"/>
      <c r="AT58" s="819"/>
      <c r="AU58" s="819"/>
      <c r="AV58" s="819"/>
      <c r="AW58" s="819"/>
      <c r="AX58" s="819"/>
      <c r="AY58" s="819"/>
      <c r="AZ58" s="819"/>
      <c r="BA58" s="819"/>
      <c r="BB58" s="819"/>
      <c r="BC58" s="819"/>
    </row>
    <row r="59" spans="1:55" s="880" customFormat="1" ht="16.5" customHeight="1" x14ac:dyDescent="0.2">
      <c r="A59" s="875">
        <v>42</v>
      </c>
      <c r="B59" s="876"/>
      <c r="C59" s="877"/>
      <c r="D59" s="878"/>
      <c r="E59" s="1026"/>
      <c r="F59" s="1037">
        <f t="shared" si="0"/>
        <v>0</v>
      </c>
      <c r="G59" s="1033"/>
      <c r="H59" s="1024">
        <f t="shared" si="5"/>
        <v>0</v>
      </c>
      <c r="I59" s="996" t="str">
        <f t="shared" si="8"/>
        <v xml:space="preserve"> </v>
      </c>
      <c r="J59" s="1017">
        <f t="shared" si="9"/>
        <v>0</v>
      </c>
      <c r="K59" s="1002"/>
      <c r="L59" s="1003"/>
      <c r="M59" s="1003"/>
      <c r="N59" s="1005">
        <f t="shared" si="6"/>
        <v>0</v>
      </c>
      <c r="O59" s="871"/>
      <c r="P59" s="757">
        <f t="shared" si="10"/>
        <v>0</v>
      </c>
      <c r="Q59" s="757">
        <f t="shared" si="12"/>
        <v>0</v>
      </c>
      <c r="R59" s="879"/>
      <c r="S59" s="873">
        <f t="shared" si="11"/>
        <v>0</v>
      </c>
      <c r="T59" s="819"/>
      <c r="U59" s="819"/>
      <c r="V59" s="819"/>
      <c r="W59" s="819"/>
      <c r="X59" s="819"/>
      <c r="Y59" s="819"/>
      <c r="Z59" s="819"/>
      <c r="AA59" s="819"/>
      <c r="AB59" s="819"/>
      <c r="AC59" s="819"/>
      <c r="AD59" s="819"/>
      <c r="AE59" s="819"/>
      <c r="AF59" s="819"/>
      <c r="AG59" s="819"/>
      <c r="AH59" s="819"/>
      <c r="AI59" s="819"/>
      <c r="AJ59" s="819"/>
      <c r="AK59" s="819"/>
      <c r="AL59" s="819"/>
      <c r="AM59" s="819"/>
      <c r="AN59" s="819"/>
      <c r="AO59" s="819"/>
      <c r="AP59" s="819"/>
      <c r="AQ59" s="819"/>
      <c r="AR59" s="819"/>
      <c r="AS59" s="819"/>
      <c r="AT59" s="819"/>
      <c r="AU59" s="819"/>
      <c r="AV59" s="819"/>
      <c r="AW59" s="819"/>
      <c r="AX59" s="819"/>
      <c r="AY59" s="819"/>
      <c r="AZ59" s="819"/>
      <c r="BA59" s="819"/>
      <c r="BB59" s="819"/>
      <c r="BC59" s="819"/>
    </row>
    <row r="60" spans="1:55" s="880" customFormat="1" ht="16.5" customHeight="1" x14ac:dyDescent="0.2">
      <c r="A60" s="875">
        <v>43</v>
      </c>
      <c r="B60" s="876"/>
      <c r="C60" s="877"/>
      <c r="D60" s="878"/>
      <c r="E60" s="1026"/>
      <c r="F60" s="1037">
        <f t="shared" si="0"/>
        <v>0</v>
      </c>
      <c r="G60" s="1033"/>
      <c r="H60" s="1024">
        <f t="shared" si="5"/>
        <v>0</v>
      </c>
      <c r="I60" s="996" t="str">
        <f t="shared" si="8"/>
        <v xml:space="preserve"> </v>
      </c>
      <c r="J60" s="1017">
        <f t="shared" si="9"/>
        <v>0</v>
      </c>
      <c r="K60" s="1002"/>
      <c r="L60" s="1003"/>
      <c r="M60" s="1003"/>
      <c r="N60" s="1005">
        <f t="shared" si="6"/>
        <v>0</v>
      </c>
      <c r="O60" s="871"/>
      <c r="P60" s="757">
        <f t="shared" si="10"/>
        <v>0</v>
      </c>
      <c r="Q60" s="757">
        <f t="shared" si="12"/>
        <v>0</v>
      </c>
      <c r="R60" s="879"/>
      <c r="S60" s="873">
        <f t="shared" si="11"/>
        <v>0</v>
      </c>
      <c r="T60" s="819"/>
      <c r="U60" s="819"/>
      <c r="V60" s="819"/>
      <c r="W60" s="819"/>
      <c r="X60" s="819"/>
      <c r="Y60" s="819"/>
      <c r="Z60" s="819"/>
      <c r="AA60" s="819"/>
      <c r="AB60" s="819"/>
      <c r="AC60" s="819"/>
      <c r="AD60" s="819"/>
      <c r="AE60" s="819"/>
      <c r="AF60" s="819"/>
      <c r="AG60" s="819"/>
      <c r="AH60" s="819"/>
      <c r="AI60" s="819"/>
      <c r="AJ60" s="819"/>
      <c r="AK60" s="819"/>
      <c r="AL60" s="819"/>
      <c r="AM60" s="819"/>
      <c r="AN60" s="819"/>
      <c r="AO60" s="819"/>
      <c r="AP60" s="819"/>
      <c r="AQ60" s="819"/>
      <c r="AR60" s="819"/>
      <c r="AS60" s="819"/>
      <c r="AT60" s="819"/>
      <c r="AU60" s="819"/>
      <c r="AV60" s="819"/>
      <c r="AW60" s="819"/>
      <c r="AX60" s="819"/>
      <c r="AY60" s="819"/>
      <c r="AZ60" s="819"/>
      <c r="BA60" s="819"/>
      <c r="BB60" s="819"/>
      <c r="BC60" s="819"/>
    </row>
    <row r="61" spans="1:55" s="880" customFormat="1" ht="16.5" customHeight="1" x14ac:dyDescent="0.2">
      <c r="A61" s="875">
        <v>44</v>
      </c>
      <c r="B61" s="876"/>
      <c r="C61" s="877"/>
      <c r="D61" s="878"/>
      <c r="E61" s="1026"/>
      <c r="F61" s="1037">
        <f t="shared" si="0"/>
        <v>0</v>
      </c>
      <c r="G61" s="1033"/>
      <c r="H61" s="1024">
        <f t="shared" si="5"/>
        <v>0</v>
      </c>
      <c r="I61" s="996" t="str">
        <f t="shared" si="8"/>
        <v xml:space="preserve"> </v>
      </c>
      <c r="J61" s="1017">
        <f t="shared" si="9"/>
        <v>0</v>
      </c>
      <c r="K61" s="1002"/>
      <c r="L61" s="1003"/>
      <c r="M61" s="1003"/>
      <c r="N61" s="1005">
        <f t="shared" si="6"/>
        <v>0</v>
      </c>
      <c r="O61" s="871"/>
      <c r="P61" s="757">
        <f t="shared" si="10"/>
        <v>0</v>
      </c>
      <c r="Q61" s="757">
        <f t="shared" si="12"/>
        <v>0</v>
      </c>
      <c r="R61" s="879"/>
      <c r="S61" s="873">
        <f t="shared" si="11"/>
        <v>0</v>
      </c>
      <c r="T61" s="819"/>
      <c r="U61" s="819"/>
      <c r="V61" s="819"/>
      <c r="W61" s="819"/>
      <c r="X61" s="819"/>
      <c r="Y61" s="819"/>
      <c r="Z61" s="819"/>
      <c r="AA61" s="819"/>
      <c r="AB61" s="819"/>
      <c r="AC61" s="819"/>
      <c r="AD61" s="819"/>
      <c r="AE61" s="819"/>
      <c r="AF61" s="819"/>
      <c r="AG61" s="819"/>
      <c r="AH61" s="819"/>
      <c r="AI61" s="819"/>
      <c r="AJ61" s="819"/>
      <c r="AK61" s="819"/>
      <c r="AL61" s="819"/>
      <c r="AM61" s="819"/>
      <c r="AN61" s="819"/>
      <c r="AO61" s="819"/>
      <c r="AP61" s="819"/>
      <c r="AQ61" s="819"/>
      <c r="AR61" s="819"/>
      <c r="AS61" s="819"/>
      <c r="AT61" s="819"/>
      <c r="AU61" s="819"/>
      <c r="AV61" s="819"/>
      <c r="AW61" s="819"/>
      <c r="AX61" s="819"/>
      <c r="AY61" s="819"/>
      <c r="AZ61" s="819"/>
      <c r="BA61" s="819"/>
      <c r="BB61" s="819"/>
      <c r="BC61" s="819"/>
    </row>
    <row r="62" spans="1:55" s="880" customFormat="1" ht="16.5" customHeight="1" x14ac:dyDescent="0.2">
      <c r="A62" s="875">
        <v>45</v>
      </c>
      <c r="B62" s="876"/>
      <c r="C62" s="877"/>
      <c r="D62" s="878"/>
      <c r="E62" s="1026"/>
      <c r="F62" s="1037">
        <f t="shared" si="0"/>
        <v>0</v>
      </c>
      <c r="G62" s="1033"/>
      <c r="H62" s="1024">
        <f t="shared" si="5"/>
        <v>0</v>
      </c>
      <c r="I62" s="996" t="str">
        <f t="shared" si="8"/>
        <v xml:space="preserve"> </v>
      </c>
      <c r="J62" s="1017">
        <f t="shared" si="9"/>
        <v>0</v>
      </c>
      <c r="K62" s="1002"/>
      <c r="L62" s="1003"/>
      <c r="M62" s="1003"/>
      <c r="N62" s="1005">
        <f t="shared" si="6"/>
        <v>0</v>
      </c>
      <c r="O62" s="871"/>
      <c r="P62" s="757">
        <f t="shared" si="10"/>
        <v>0</v>
      </c>
      <c r="Q62" s="757">
        <f t="shared" si="12"/>
        <v>0</v>
      </c>
      <c r="R62" s="879"/>
      <c r="S62" s="873">
        <f t="shared" si="11"/>
        <v>0</v>
      </c>
      <c r="T62" s="819"/>
      <c r="U62" s="819"/>
      <c r="V62" s="819"/>
      <c r="W62" s="819"/>
      <c r="X62" s="819"/>
      <c r="Y62" s="819"/>
      <c r="Z62" s="819"/>
      <c r="AA62" s="819"/>
      <c r="AB62" s="819"/>
      <c r="AC62" s="819"/>
      <c r="AD62" s="819"/>
      <c r="AE62" s="819"/>
      <c r="AF62" s="819"/>
      <c r="AG62" s="819"/>
      <c r="AH62" s="819"/>
      <c r="AI62" s="819"/>
      <c r="AJ62" s="819"/>
      <c r="AK62" s="819"/>
      <c r="AL62" s="819"/>
      <c r="AM62" s="819"/>
      <c r="AN62" s="819"/>
      <c r="AO62" s="819"/>
      <c r="AP62" s="819"/>
      <c r="AQ62" s="819"/>
      <c r="AR62" s="819"/>
      <c r="AS62" s="819"/>
      <c r="AT62" s="819"/>
      <c r="AU62" s="819"/>
      <c r="AV62" s="819"/>
      <c r="AW62" s="819"/>
      <c r="AX62" s="819"/>
      <c r="AY62" s="819"/>
      <c r="AZ62" s="819"/>
      <c r="BA62" s="819"/>
      <c r="BB62" s="819"/>
      <c r="BC62" s="819"/>
    </row>
    <row r="63" spans="1:55" s="880" customFormat="1" ht="16.5" customHeight="1" x14ac:dyDescent="0.2">
      <c r="A63" s="875">
        <v>46</v>
      </c>
      <c r="B63" s="876"/>
      <c r="C63" s="877"/>
      <c r="D63" s="878"/>
      <c r="E63" s="1026"/>
      <c r="F63" s="1037">
        <f t="shared" si="0"/>
        <v>0</v>
      </c>
      <c r="G63" s="1033"/>
      <c r="H63" s="1024">
        <f t="shared" si="5"/>
        <v>0</v>
      </c>
      <c r="I63" s="996" t="str">
        <f t="shared" si="8"/>
        <v xml:space="preserve"> </v>
      </c>
      <c r="J63" s="1017">
        <f t="shared" si="9"/>
        <v>0</v>
      </c>
      <c r="K63" s="1002"/>
      <c r="L63" s="1003"/>
      <c r="M63" s="1003"/>
      <c r="N63" s="1005">
        <f t="shared" si="6"/>
        <v>0</v>
      </c>
      <c r="O63" s="871"/>
      <c r="P63" s="757">
        <f t="shared" si="10"/>
        <v>0</v>
      </c>
      <c r="Q63" s="757">
        <f t="shared" si="12"/>
        <v>0</v>
      </c>
      <c r="R63" s="879"/>
      <c r="S63" s="873">
        <f t="shared" si="11"/>
        <v>0</v>
      </c>
      <c r="T63" s="819"/>
      <c r="U63" s="819"/>
      <c r="V63" s="819"/>
      <c r="W63" s="819"/>
      <c r="X63" s="819"/>
      <c r="Y63" s="819"/>
      <c r="Z63" s="819"/>
      <c r="AA63" s="819"/>
      <c r="AB63" s="819"/>
      <c r="AC63" s="819"/>
      <c r="AD63" s="819"/>
      <c r="AE63" s="819"/>
      <c r="AF63" s="819"/>
      <c r="AG63" s="819"/>
      <c r="AH63" s="819"/>
      <c r="AI63" s="819"/>
      <c r="AJ63" s="819"/>
      <c r="AK63" s="819"/>
      <c r="AL63" s="819"/>
      <c r="AM63" s="819"/>
      <c r="AN63" s="819"/>
      <c r="AO63" s="819"/>
      <c r="AP63" s="819"/>
      <c r="AQ63" s="819"/>
      <c r="AR63" s="819"/>
      <c r="AS63" s="819"/>
      <c r="AT63" s="819"/>
      <c r="AU63" s="819"/>
      <c r="AV63" s="819"/>
      <c r="AW63" s="819"/>
      <c r="AX63" s="819"/>
      <c r="AY63" s="819"/>
      <c r="AZ63" s="819"/>
      <c r="BA63" s="819"/>
      <c r="BB63" s="819"/>
      <c r="BC63" s="819"/>
    </row>
    <row r="64" spans="1:55" s="880" customFormat="1" ht="16.5" customHeight="1" x14ac:dyDescent="0.2">
      <c r="A64" s="875">
        <v>47</v>
      </c>
      <c r="B64" s="876"/>
      <c r="C64" s="877"/>
      <c r="D64" s="878"/>
      <c r="E64" s="1026"/>
      <c r="F64" s="1037">
        <f t="shared" si="0"/>
        <v>0</v>
      </c>
      <c r="G64" s="1033"/>
      <c r="H64" s="1024">
        <f t="shared" si="5"/>
        <v>0</v>
      </c>
      <c r="I64" s="996" t="str">
        <f t="shared" si="8"/>
        <v xml:space="preserve"> </v>
      </c>
      <c r="J64" s="1017">
        <f t="shared" si="9"/>
        <v>0</v>
      </c>
      <c r="K64" s="1002"/>
      <c r="L64" s="1003"/>
      <c r="M64" s="1003"/>
      <c r="N64" s="1005">
        <f t="shared" si="6"/>
        <v>0</v>
      </c>
      <c r="O64" s="871"/>
      <c r="P64" s="757">
        <f t="shared" si="10"/>
        <v>0</v>
      </c>
      <c r="Q64" s="757">
        <f t="shared" si="12"/>
        <v>0</v>
      </c>
      <c r="R64" s="879"/>
      <c r="S64" s="873">
        <f t="shared" si="11"/>
        <v>0</v>
      </c>
      <c r="T64" s="819"/>
      <c r="U64" s="819"/>
      <c r="V64" s="819"/>
      <c r="W64" s="819"/>
      <c r="X64" s="819"/>
      <c r="Y64" s="819"/>
      <c r="Z64" s="819"/>
      <c r="AA64" s="819"/>
      <c r="AB64" s="819"/>
      <c r="AC64" s="819"/>
      <c r="AD64" s="819"/>
      <c r="AE64" s="819"/>
      <c r="AF64" s="819"/>
      <c r="AG64" s="819"/>
      <c r="AH64" s="819"/>
      <c r="AI64" s="819"/>
      <c r="AJ64" s="819"/>
      <c r="AK64" s="819"/>
      <c r="AL64" s="819"/>
      <c r="AM64" s="819"/>
      <c r="AN64" s="819"/>
      <c r="AO64" s="819"/>
      <c r="AP64" s="819"/>
      <c r="AQ64" s="819"/>
      <c r="AR64" s="819"/>
      <c r="AS64" s="819"/>
      <c r="AT64" s="819"/>
      <c r="AU64" s="819"/>
      <c r="AV64" s="819"/>
      <c r="AW64" s="819"/>
      <c r="AX64" s="819"/>
      <c r="AY64" s="819"/>
      <c r="AZ64" s="819"/>
      <c r="BA64" s="819"/>
      <c r="BB64" s="819"/>
      <c r="BC64" s="819"/>
    </row>
    <row r="65" spans="1:55" s="880" customFormat="1" ht="16.5" customHeight="1" x14ac:dyDescent="0.2">
      <c r="A65" s="875">
        <v>48</v>
      </c>
      <c r="B65" s="876"/>
      <c r="C65" s="877"/>
      <c r="D65" s="878"/>
      <c r="E65" s="1026"/>
      <c r="F65" s="1037">
        <f t="shared" si="0"/>
        <v>0</v>
      </c>
      <c r="G65" s="1033"/>
      <c r="H65" s="1024">
        <f t="shared" si="5"/>
        <v>0</v>
      </c>
      <c r="I65" s="996" t="str">
        <f t="shared" si="8"/>
        <v xml:space="preserve"> </v>
      </c>
      <c r="J65" s="1017">
        <f t="shared" si="9"/>
        <v>0</v>
      </c>
      <c r="K65" s="1002"/>
      <c r="L65" s="1003"/>
      <c r="M65" s="1003"/>
      <c r="N65" s="1005">
        <f t="shared" si="6"/>
        <v>0</v>
      </c>
      <c r="O65" s="871"/>
      <c r="P65" s="757">
        <f t="shared" si="10"/>
        <v>0</v>
      </c>
      <c r="Q65" s="757">
        <f t="shared" si="12"/>
        <v>0</v>
      </c>
      <c r="R65" s="879"/>
      <c r="S65" s="873">
        <f t="shared" si="11"/>
        <v>0</v>
      </c>
      <c r="T65" s="819"/>
      <c r="U65" s="819"/>
      <c r="V65" s="819"/>
      <c r="W65" s="819"/>
      <c r="X65" s="819"/>
      <c r="Y65" s="819"/>
      <c r="Z65" s="819"/>
      <c r="AA65" s="819"/>
      <c r="AB65" s="819"/>
      <c r="AC65" s="819"/>
      <c r="AD65" s="819"/>
      <c r="AE65" s="819"/>
      <c r="AF65" s="819"/>
      <c r="AG65" s="819"/>
      <c r="AH65" s="819"/>
      <c r="AI65" s="819"/>
      <c r="AJ65" s="819"/>
      <c r="AK65" s="819"/>
      <c r="AL65" s="819"/>
      <c r="AM65" s="819"/>
      <c r="AN65" s="819"/>
      <c r="AO65" s="819"/>
      <c r="AP65" s="819"/>
      <c r="AQ65" s="819"/>
      <c r="AR65" s="819"/>
      <c r="AS65" s="819"/>
      <c r="AT65" s="819"/>
      <c r="AU65" s="819"/>
      <c r="AV65" s="819"/>
      <c r="AW65" s="819"/>
      <c r="AX65" s="819"/>
      <c r="AY65" s="819"/>
      <c r="AZ65" s="819"/>
      <c r="BA65" s="819"/>
      <c r="BB65" s="819"/>
      <c r="BC65" s="819"/>
    </row>
    <row r="66" spans="1:55" s="880" customFormat="1" ht="16.5" customHeight="1" x14ac:dyDescent="0.2">
      <c r="A66" s="875">
        <v>49</v>
      </c>
      <c r="B66" s="876"/>
      <c r="C66" s="877"/>
      <c r="D66" s="878"/>
      <c r="E66" s="1026"/>
      <c r="F66" s="1037">
        <f t="shared" si="0"/>
        <v>0</v>
      </c>
      <c r="G66" s="1033"/>
      <c r="H66" s="1024">
        <f t="shared" si="5"/>
        <v>0</v>
      </c>
      <c r="I66" s="996" t="str">
        <f t="shared" si="8"/>
        <v xml:space="preserve"> </v>
      </c>
      <c r="J66" s="1017">
        <f t="shared" si="9"/>
        <v>0</v>
      </c>
      <c r="K66" s="1002"/>
      <c r="L66" s="1003"/>
      <c r="M66" s="1003"/>
      <c r="N66" s="1005">
        <f t="shared" si="6"/>
        <v>0</v>
      </c>
      <c r="O66" s="871"/>
      <c r="P66" s="757">
        <f t="shared" si="10"/>
        <v>0</v>
      </c>
      <c r="Q66" s="757">
        <f t="shared" si="12"/>
        <v>0</v>
      </c>
      <c r="R66" s="879"/>
      <c r="S66" s="873">
        <f t="shared" si="11"/>
        <v>0</v>
      </c>
      <c r="T66" s="819"/>
      <c r="U66" s="819"/>
      <c r="V66" s="819"/>
      <c r="W66" s="819"/>
      <c r="X66" s="819"/>
      <c r="Y66" s="819"/>
      <c r="Z66" s="819"/>
      <c r="AA66" s="819"/>
      <c r="AB66" s="819"/>
      <c r="AC66" s="819"/>
      <c r="AD66" s="819"/>
      <c r="AE66" s="819"/>
      <c r="AF66" s="819"/>
      <c r="AG66" s="819"/>
      <c r="AH66" s="819"/>
      <c r="AI66" s="819"/>
      <c r="AJ66" s="819"/>
      <c r="AK66" s="819"/>
      <c r="AL66" s="819"/>
      <c r="AM66" s="819"/>
      <c r="AN66" s="819"/>
      <c r="AO66" s="819"/>
      <c r="AP66" s="819"/>
      <c r="AQ66" s="819"/>
      <c r="AR66" s="819"/>
      <c r="AS66" s="819"/>
      <c r="AT66" s="819"/>
      <c r="AU66" s="819"/>
      <c r="AV66" s="819"/>
      <c r="AW66" s="819"/>
      <c r="AX66" s="819"/>
      <c r="AY66" s="819"/>
      <c r="AZ66" s="819"/>
      <c r="BA66" s="819"/>
      <c r="BB66" s="819"/>
      <c r="BC66" s="819"/>
    </row>
    <row r="67" spans="1:55" s="880" customFormat="1" ht="16.5" customHeight="1" x14ac:dyDescent="0.2">
      <c r="A67" s="883">
        <v>50</v>
      </c>
      <c r="B67" s="884"/>
      <c r="C67" s="877"/>
      <c r="D67" s="878"/>
      <c r="E67" s="1026"/>
      <c r="F67" s="1037">
        <f t="shared" si="0"/>
        <v>0</v>
      </c>
      <c r="G67" s="1033"/>
      <c r="H67" s="1024">
        <f t="shared" si="5"/>
        <v>0</v>
      </c>
      <c r="I67" s="996" t="str">
        <f t="shared" si="8"/>
        <v xml:space="preserve"> </v>
      </c>
      <c r="J67" s="1017">
        <f t="shared" si="9"/>
        <v>0</v>
      </c>
      <c r="K67" s="1002"/>
      <c r="L67" s="1003"/>
      <c r="M67" s="1003"/>
      <c r="N67" s="1005">
        <f t="shared" si="6"/>
        <v>0</v>
      </c>
      <c r="O67" s="871"/>
      <c r="P67" s="757">
        <f t="shared" si="10"/>
        <v>0</v>
      </c>
      <c r="Q67" s="757">
        <f t="shared" si="12"/>
        <v>0</v>
      </c>
      <c r="R67" s="879"/>
      <c r="S67" s="873">
        <f t="shared" si="11"/>
        <v>0</v>
      </c>
      <c r="T67" s="819"/>
      <c r="U67" s="819"/>
      <c r="V67" s="819"/>
      <c r="W67" s="819"/>
      <c r="X67" s="819"/>
      <c r="Y67" s="819"/>
      <c r="Z67" s="819"/>
      <c r="AA67" s="819"/>
      <c r="AB67" s="819"/>
      <c r="AC67" s="819"/>
      <c r="AD67" s="819"/>
      <c r="AE67" s="819"/>
      <c r="AF67" s="819"/>
      <c r="AG67" s="819"/>
      <c r="AH67" s="819"/>
      <c r="AI67" s="819"/>
      <c r="AJ67" s="819"/>
      <c r="AK67" s="819"/>
      <c r="AL67" s="819"/>
      <c r="AM67" s="819"/>
      <c r="AN67" s="819"/>
      <c r="AO67" s="819"/>
      <c r="AP67" s="819"/>
      <c r="AQ67" s="819"/>
      <c r="AR67" s="819"/>
      <c r="AS67" s="819"/>
      <c r="AT67" s="819"/>
      <c r="AU67" s="819"/>
      <c r="AV67" s="819"/>
      <c r="AW67" s="819"/>
      <c r="AX67" s="819"/>
      <c r="AY67" s="819"/>
      <c r="AZ67" s="819"/>
      <c r="BA67" s="819"/>
      <c r="BB67" s="819"/>
      <c r="BC67" s="819"/>
    </row>
    <row r="68" spans="1:55" s="880" customFormat="1" ht="16.5" customHeight="1" x14ac:dyDescent="0.2">
      <c r="A68" s="875">
        <v>51</v>
      </c>
      <c r="B68" s="876"/>
      <c r="C68" s="885"/>
      <c r="D68" s="878"/>
      <c r="E68" s="1026"/>
      <c r="F68" s="1037">
        <f t="shared" si="0"/>
        <v>0</v>
      </c>
      <c r="G68" s="1033"/>
      <c r="H68" s="1024">
        <f t="shared" si="5"/>
        <v>0</v>
      </c>
      <c r="I68" s="996" t="str">
        <f t="shared" si="8"/>
        <v xml:space="preserve"> </v>
      </c>
      <c r="J68" s="1017">
        <f t="shared" si="9"/>
        <v>0</v>
      </c>
      <c r="K68" s="1002"/>
      <c r="L68" s="1003"/>
      <c r="M68" s="1003"/>
      <c r="N68" s="1005">
        <f t="shared" si="6"/>
        <v>0</v>
      </c>
      <c r="O68" s="871"/>
      <c r="P68" s="757">
        <f t="shared" si="10"/>
        <v>0</v>
      </c>
      <c r="Q68" s="757">
        <f t="shared" si="12"/>
        <v>0</v>
      </c>
      <c r="R68" s="879"/>
      <c r="S68" s="873">
        <f t="shared" si="11"/>
        <v>0</v>
      </c>
      <c r="T68" s="819"/>
      <c r="U68" s="819"/>
      <c r="V68" s="819"/>
      <c r="W68" s="819"/>
      <c r="X68" s="819"/>
      <c r="Y68" s="819"/>
      <c r="Z68" s="819"/>
      <c r="AA68" s="819"/>
      <c r="AB68" s="819"/>
      <c r="AC68" s="819"/>
      <c r="AD68" s="819"/>
      <c r="AE68" s="819"/>
      <c r="AF68" s="819"/>
      <c r="AG68" s="819"/>
      <c r="AH68" s="819"/>
      <c r="AI68" s="819"/>
      <c r="AJ68" s="819"/>
      <c r="AK68" s="819"/>
      <c r="AL68" s="819"/>
      <c r="AM68" s="819"/>
      <c r="AN68" s="819"/>
      <c r="AO68" s="819"/>
      <c r="AP68" s="819"/>
      <c r="AQ68" s="819"/>
      <c r="AR68" s="819"/>
      <c r="AS68" s="819"/>
      <c r="AT68" s="819"/>
      <c r="AU68" s="819"/>
      <c r="AV68" s="819"/>
      <c r="AW68" s="819"/>
      <c r="AX68" s="819"/>
      <c r="AY68" s="819"/>
      <c r="AZ68" s="819"/>
      <c r="BA68" s="819"/>
      <c r="BB68" s="819"/>
      <c r="BC68" s="819"/>
    </row>
    <row r="69" spans="1:55" s="880" customFormat="1" ht="16.5" customHeight="1" x14ac:dyDescent="0.2">
      <c r="A69" s="875">
        <v>52</v>
      </c>
      <c r="B69" s="876"/>
      <c r="C69" s="877"/>
      <c r="D69" s="878"/>
      <c r="E69" s="1026"/>
      <c r="F69" s="1037">
        <f t="shared" si="0"/>
        <v>0</v>
      </c>
      <c r="G69" s="1033"/>
      <c r="H69" s="1024">
        <f t="shared" si="5"/>
        <v>0</v>
      </c>
      <c r="I69" s="996" t="str">
        <f t="shared" si="8"/>
        <v xml:space="preserve"> </v>
      </c>
      <c r="J69" s="1017">
        <f t="shared" si="9"/>
        <v>0</v>
      </c>
      <c r="K69" s="1002"/>
      <c r="L69" s="1003"/>
      <c r="M69" s="1003"/>
      <c r="N69" s="1005">
        <f t="shared" si="6"/>
        <v>0</v>
      </c>
      <c r="O69" s="871"/>
      <c r="P69" s="757">
        <f t="shared" si="10"/>
        <v>0</v>
      </c>
      <c r="Q69" s="757">
        <f t="shared" si="12"/>
        <v>0</v>
      </c>
      <c r="R69" s="879"/>
      <c r="S69" s="873">
        <f t="shared" si="11"/>
        <v>0</v>
      </c>
      <c r="T69" s="819"/>
      <c r="U69" s="819"/>
      <c r="V69" s="819"/>
      <c r="W69" s="819"/>
      <c r="X69" s="819"/>
      <c r="Y69" s="819"/>
      <c r="Z69" s="819"/>
      <c r="AA69" s="819"/>
      <c r="AB69" s="819"/>
      <c r="AC69" s="819"/>
      <c r="AD69" s="819"/>
      <c r="AE69" s="819"/>
      <c r="AF69" s="819"/>
      <c r="AG69" s="819"/>
      <c r="AH69" s="819"/>
      <c r="AI69" s="819"/>
      <c r="AJ69" s="819"/>
      <c r="AK69" s="819"/>
      <c r="AL69" s="819"/>
      <c r="AM69" s="819"/>
      <c r="AN69" s="819"/>
      <c r="AO69" s="819"/>
      <c r="AP69" s="819"/>
      <c r="AQ69" s="819"/>
      <c r="AR69" s="819"/>
      <c r="AS69" s="819"/>
      <c r="AT69" s="819"/>
      <c r="AU69" s="819"/>
      <c r="AV69" s="819"/>
      <c r="AW69" s="819"/>
      <c r="AX69" s="819"/>
      <c r="AY69" s="819"/>
      <c r="AZ69" s="819"/>
      <c r="BA69" s="819"/>
      <c r="BB69" s="819"/>
      <c r="BC69" s="819"/>
    </row>
    <row r="70" spans="1:55" s="880" customFormat="1" ht="16.5" customHeight="1" x14ac:dyDescent="0.2">
      <c r="A70" s="875">
        <v>53</v>
      </c>
      <c r="B70" s="876"/>
      <c r="C70" s="877"/>
      <c r="D70" s="878"/>
      <c r="E70" s="1026"/>
      <c r="F70" s="1037">
        <f t="shared" si="0"/>
        <v>0</v>
      </c>
      <c r="G70" s="1033"/>
      <c r="H70" s="1024">
        <f t="shared" si="5"/>
        <v>0</v>
      </c>
      <c r="I70" s="996" t="str">
        <f t="shared" si="8"/>
        <v xml:space="preserve"> </v>
      </c>
      <c r="J70" s="1017">
        <f t="shared" si="9"/>
        <v>0</v>
      </c>
      <c r="K70" s="1002"/>
      <c r="L70" s="1003"/>
      <c r="M70" s="1003"/>
      <c r="N70" s="1005">
        <f t="shared" si="6"/>
        <v>0</v>
      </c>
      <c r="O70" s="871"/>
      <c r="P70" s="757">
        <f t="shared" si="10"/>
        <v>0</v>
      </c>
      <c r="Q70" s="757">
        <f t="shared" si="12"/>
        <v>0</v>
      </c>
      <c r="R70" s="879"/>
      <c r="S70" s="873">
        <f t="shared" si="11"/>
        <v>0</v>
      </c>
      <c r="T70" s="819"/>
      <c r="U70" s="819"/>
      <c r="V70" s="819"/>
      <c r="W70" s="819"/>
      <c r="X70" s="819"/>
      <c r="Y70" s="819"/>
      <c r="Z70" s="819"/>
      <c r="AA70" s="819"/>
      <c r="AB70" s="819"/>
      <c r="AC70" s="819"/>
      <c r="AD70" s="819"/>
      <c r="AE70" s="819"/>
      <c r="AF70" s="819"/>
      <c r="AG70" s="819"/>
      <c r="AH70" s="819"/>
      <c r="AI70" s="819"/>
      <c r="AJ70" s="819"/>
      <c r="AK70" s="819"/>
      <c r="AL70" s="819"/>
      <c r="AM70" s="819"/>
      <c r="AN70" s="819"/>
      <c r="AO70" s="819"/>
      <c r="AP70" s="819"/>
      <c r="AQ70" s="819"/>
      <c r="AR70" s="819"/>
      <c r="AS70" s="819"/>
      <c r="AT70" s="819"/>
      <c r="AU70" s="819"/>
      <c r="AV70" s="819"/>
      <c r="AW70" s="819"/>
      <c r="AX70" s="819"/>
      <c r="AY70" s="819"/>
      <c r="AZ70" s="819"/>
      <c r="BA70" s="819"/>
      <c r="BB70" s="819"/>
      <c r="BC70" s="819"/>
    </row>
    <row r="71" spans="1:55" s="880" customFormat="1" ht="16.5" customHeight="1" x14ac:dyDescent="0.2">
      <c r="A71" s="875">
        <v>54</v>
      </c>
      <c r="B71" s="876"/>
      <c r="C71" s="877"/>
      <c r="D71" s="878"/>
      <c r="E71" s="1026"/>
      <c r="F71" s="1037">
        <f t="shared" si="0"/>
        <v>0</v>
      </c>
      <c r="G71" s="1033"/>
      <c r="H71" s="1024">
        <f t="shared" si="5"/>
        <v>0</v>
      </c>
      <c r="I71" s="996" t="str">
        <f t="shared" si="8"/>
        <v xml:space="preserve"> </v>
      </c>
      <c r="J71" s="1017">
        <f t="shared" si="9"/>
        <v>0</v>
      </c>
      <c r="K71" s="1002"/>
      <c r="L71" s="1003"/>
      <c r="M71" s="1003"/>
      <c r="N71" s="1005">
        <f t="shared" si="6"/>
        <v>0</v>
      </c>
      <c r="O71" s="871"/>
      <c r="P71" s="757">
        <f t="shared" si="10"/>
        <v>0</v>
      </c>
      <c r="Q71" s="757">
        <f t="shared" si="12"/>
        <v>0</v>
      </c>
      <c r="R71" s="879"/>
      <c r="S71" s="873">
        <f t="shared" si="11"/>
        <v>0</v>
      </c>
      <c r="T71" s="819"/>
      <c r="U71" s="819"/>
      <c r="V71" s="819"/>
      <c r="W71" s="819"/>
      <c r="X71" s="819"/>
      <c r="Y71" s="819"/>
      <c r="Z71" s="819"/>
      <c r="AA71" s="819"/>
      <c r="AB71" s="819"/>
      <c r="AC71" s="819"/>
      <c r="AD71" s="819"/>
      <c r="AE71" s="819"/>
      <c r="AF71" s="819"/>
      <c r="AG71" s="819"/>
      <c r="AH71" s="819"/>
      <c r="AI71" s="819"/>
      <c r="AJ71" s="819"/>
      <c r="AK71" s="819"/>
      <c r="AL71" s="819"/>
      <c r="AM71" s="819"/>
      <c r="AN71" s="819"/>
      <c r="AO71" s="819"/>
      <c r="AP71" s="819"/>
      <c r="AQ71" s="819"/>
      <c r="AR71" s="819"/>
      <c r="AS71" s="819"/>
      <c r="AT71" s="819"/>
      <c r="AU71" s="819"/>
      <c r="AV71" s="819"/>
      <c r="AW71" s="819"/>
      <c r="AX71" s="819"/>
      <c r="AY71" s="819"/>
      <c r="AZ71" s="819"/>
      <c r="BA71" s="819"/>
      <c r="BB71" s="819"/>
      <c r="BC71" s="819"/>
    </row>
    <row r="72" spans="1:55" s="880" customFormat="1" ht="16.5" customHeight="1" x14ac:dyDescent="0.2">
      <c r="A72" s="875">
        <v>55</v>
      </c>
      <c r="B72" s="884"/>
      <c r="C72" s="877"/>
      <c r="D72" s="878"/>
      <c r="E72" s="1026"/>
      <c r="F72" s="1037">
        <f t="shared" si="0"/>
        <v>0</v>
      </c>
      <c r="G72" s="1033"/>
      <c r="H72" s="1024">
        <f t="shared" si="5"/>
        <v>0</v>
      </c>
      <c r="I72" s="996" t="str">
        <f t="shared" si="8"/>
        <v xml:space="preserve"> </v>
      </c>
      <c r="J72" s="1017">
        <f t="shared" si="9"/>
        <v>0</v>
      </c>
      <c r="K72" s="1002"/>
      <c r="L72" s="1003"/>
      <c r="M72" s="1003"/>
      <c r="N72" s="1005">
        <f t="shared" si="6"/>
        <v>0</v>
      </c>
      <c r="O72" s="871"/>
      <c r="P72" s="757">
        <f t="shared" si="10"/>
        <v>0</v>
      </c>
      <c r="Q72" s="757">
        <f t="shared" si="12"/>
        <v>0</v>
      </c>
      <c r="R72" s="879"/>
      <c r="S72" s="873">
        <f t="shared" si="11"/>
        <v>0</v>
      </c>
      <c r="T72" s="819"/>
      <c r="U72" s="819"/>
      <c r="V72" s="819"/>
      <c r="W72" s="819"/>
      <c r="X72" s="819"/>
      <c r="Y72" s="819"/>
      <c r="Z72" s="819"/>
      <c r="AA72" s="819"/>
      <c r="AB72" s="819"/>
      <c r="AC72" s="819"/>
      <c r="AD72" s="819"/>
      <c r="AE72" s="819"/>
      <c r="AF72" s="819"/>
      <c r="AG72" s="819"/>
      <c r="AH72" s="819"/>
      <c r="AI72" s="819"/>
      <c r="AJ72" s="819"/>
      <c r="AK72" s="819"/>
      <c r="AL72" s="819"/>
      <c r="AM72" s="819"/>
      <c r="AN72" s="819"/>
      <c r="AO72" s="819"/>
      <c r="AP72" s="819"/>
      <c r="AQ72" s="819"/>
      <c r="AR72" s="819"/>
      <c r="AS72" s="819"/>
      <c r="AT72" s="819"/>
      <c r="AU72" s="819"/>
      <c r="AV72" s="819"/>
      <c r="AW72" s="819"/>
      <c r="AX72" s="819"/>
      <c r="AY72" s="819"/>
      <c r="AZ72" s="819"/>
      <c r="BA72" s="819"/>
      <c r="BB72" s="819"/>
      <c r="BC72" s="819"/>
    </row>
    <row r="73" spans="1:55" s="880" customFormat="1" ht="16.5" customHeight="1" x14ac:dyDescent="0.2">
      <c r="A73" s="875">
        <v>56</v>
      </c>
      <c r="B73" s="876"/>
      <c r="C73" s="877"/>
      <c r="D73" s="878"/>
      <c r="E73" s="1026"/>
      <c r="F73" s="1037">
        <f t="shared" si="0"/>
        <v>0</v>
      </c>
      <c r="G73" s="1033"/>
      <c r="H73" s="1024">
        <f t="shared" si="5"/>
        <v>0</v>
      </c>
      <c r="I73" s="996" t="str">
        <f t="shared" si="8"/>
        <v xml:space="preserve"> </v>
      </c>
      <c r="J73" s="1017">
        <f t="shared" si="9"/>
        <v>0</v>
      </c>
      <c r="K73" s="1002"/>
      <c r="L73" s="1003"/>
      <c r="M73" s="1003"/>
      <c r="N73" s="1005">
        <f t="shared" si="6"/>
        <v>0</v>
      </c>
      <c r="O73" s="871"/>
      <c r="P73" s="757">
        <f t="shared" si="10"/>
        <v>0</v>
      </c>
      <c r="Q73" s="757">
        <f t="shared" si="12"/>
        <v>0</v>
      </c>
      <c r="R73" s="879"/>
      <c r="S73" s="873">
        <f t="shared" si="11"/>
        <v>0</v>
      </c>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19"/>
      <c r="BA73" s="819"/>
      <c r="BB73" s="819"/>
      <c r="BC73" s="819"/>
    </row>
    <row r="74" spans="1:55" s="880" customFormat="1" ht="16.5" customHeight="1" x14ac:dyDescent="0.2">
      <c r="A74" s="875">
        <v>57</v>
      </c>
      <c r="B74" s="876"/>
      <c r="C74" s="877"/>
      <c r="D74" s="878"/>
      <c r="E74" s="1026"/>
      <c r="F74" s="1037">
        <f t="shared" si="0"/>
        <v>0</v>
      </c>
      <c r="G74" s="1033"/>
      <c r="H74" s="1024">
        <f t="shared" si="5"/>
        <v>0</v>
      </c>
      <c r="I74" s="996" t="str">
        <f t="shared" si="8"/>
        <v xml:space="preserve"> </v>
      </c>
      <c r="J74" s="1017">
        <f t="shared" si="9"/>
        <v>0</v>
      </c>
      <c r="K74" s="1002"/>
      <c r="L74" s="1003"/>
      <c r="M74" s="1003"/>
      <c r="N74" s="1005">
        <f t="shared" si="6"/>
        <v>0</v>
      </c>
      <c r="O74" s="871"/>
      <c r="P74" s="757">
        <f t="shared" si="10"/>
        <v>0</v>
      </c>
      <c r="Q74" s="757">
        <f t="shared" si="12"/>
        <v>0</v>
      </c>
      <c r="R74" s="879"/>
      <c r="S74" s="873">
        <f t="shared" si="11"/>
        <v>0</v>
      </c>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19"/>
      <c r="BA74" s="819"/>
      <c r="BB74" s="819"/>
      <c r="BC74" s="819"/>
    </row>
    <row r="75" spans="1:55" s="880" customFormat="1" ht="16.5" customHeight="1" x14ac:dyDescent="0.2">
      <c r="A75" s="875">
        <v>58</v>
      </c>
      <c r="B75" s="876"/>
      <c r="C75" s="877"/>
      <c r="D75" s="878"/>
      <c r="E75" s="1026"/>
      <c r="F75" s="1037">
        <f t="shared" si="0"/>
        <v>0</v>
      </c>
      <c r="G75" s="1033"/>
      <c r="H75" s="1024">
        <f t="shared" si="5"/>
        <v>0</v>
      </c>
      <c r="I75" s="996" t="str">
        <f t="shared" si="8"/>
        <v xml:space="preserve"> </v>
      </c>
      <c r="J75" s="1017">
        <f t="shared" si="9"/>
        <v>0</v>
      </c>
      <c r="K75" s="1002"/>
      <c r="L75" s="1003"/>
      <c r="M75" s="1003"/>
      <c r="N75" s="1005">
        <f t="shared" si="6"/>
        <v>0</v>
      </c>
      <c r="O75" s="871"/>
      <c r="P75" s="757">
        <f t="shared" si="10"/>
        <v>0</v>
      </c>
      <c r="Q75" s="757">
        <f t="shared" si="12"/>
        <v>0</v>
      </c>
      <c r="R75" s="879"/>
      <c r="S75" s="873">
        <f t="shared" si="11"/>
        <v>0</v>
      </c>
      <c r="T75" s="819"/>
      <c r="U75" s="819"/>
      <c r="V75" s="819"/>
      <c r="W75" s="819"/>
      <c r="X75" s="819"/>
      <c r="Y75" s="819"/>
      <c r="Z75" s="819"/>
      <c r="AA75" s="819"/>
      <c r="AB75" s="819"/>
      <c r="AC75" s="819"/>
      <c r="AD75" s="819"/>
      <c r="AE75" s="819"/>
      <c r="AF75" s="819"/>
      <c r="AG75" s="819"/>
      <c r="AH75" s="819"/>
      <c r="AI75" s="819"/>
      <c r="AJ75" s="819"/>
      <c r="AK75" s="819"/>
      <c r="AL75" s="819"/>
      <c r="AM75" s="819"/>
      <c r="AN75" s="819"/>
      <c r="AO75" s="819"/>
      <c r="AP75" s="819"/>
      <c r="AQ75" s="819"/>
      <c r="AR75" s="819"/>
      <c r="AS75" s="819"/>
      <c r="AT75" s="819"/>
      <c r="AU75" s="819"/>
      <c r="AV75" s="819"/>
      <c r="AW75" s="819"/>
      <c r="AX75" s="819"/>
      <c r="AY75" s="819"/>
      <c r="AZ75" s="819"/>
      <c r="BA75" s="819"/>
      <c r="BB75" s="819"/>
      <c r="BC75" s="819"/>
    </row>
    <row r="76" spans="1:55" s="880" customFormat="1" ht="16.5" customHeight="1" x14ac:dyDescent="0.2">
      <c r="A76" s="875">
        <v>59</v>
      </c>
      <c r="B76" s="876"/>
      <c r="C76" s="877"/>
      <c r="D76" s="878"/>
      <c r="E76" s="1026"/>
      <c r="F76" s="1037">
        <f t="shared" si="0"/>
        <v>0</v>
      </c>
      <c r="G76" s="1033"/>
      <c r="H76" s="1024">
        <f t="shared" si="5"/>
        <v>0</v>
      </c>
      <c r="I76" s="996" t="str">
        <f t="shared" si="8"/>
        <v xml:space="preserve"> </v>
      </c>
      <c r="J76" s="1017">
        <f t="shared" si="9"/>
        <v>0</v>
      </c>
      <c r="K76" s="1002"/>
      <c r="L76" s="1003"/>
      <c r="M76" s="1003"/>
      <c r="N76" s="1005">
        <f t="shared" si="6"/>
        <v>0</v>
      </c>
      <c r="O76" s="871"/>
      <c r="P76" s="757">
        <f t="shared" si="10"/>
        <v>0</v>
      </c>
      <c r="Q76" s="757">
        <f t="shared" si="12"/>
        <v>0</v>
      </c>
      <c r="R76" s="879"/>
      <c r="S76" s="873">
        <f t="shared" si="11"/>
        <v>0</v>
      </c>
      <c r="T76" s="819"/>
      <c r="U76" s="819"/>
      <c r="V76" s="819"/>
      <c r="W76" s="819"/>
      <c r="X76" s="819"/>
      <c r="Y76" s="819"/>
      <c r="Z76" s="819"/>
      <c r="AA76" s="819"/>
      <c r="AB76" s="819"/>
      <c r="AC76" s="819"/>
      <c r="AD76" s="819"/>
      <c r="AE76" s="819"/>
      <c r="AF76" s="819"/>
      <c r="AG76" s="819"/>
      <c r="AH76" s="819"/>
      <c r="AI76" s="819"/>
      <c r="AJ76" s="819"/>
      <c r="AK76" s="819"/>
      <c r="AL76" s="819"/>
      <c r="AM76" s="819"/>
      <c r="AN76" s="819"/>
      <c r="AO76" s="819"/>
      <c r="AP76" s="819"/>
      <c r="AQ76" s="819"/>
      <c r="AR76" s="819"/>
      <c r="AS76" s="819"/>
      <c r="AT76" s="819"/>
      <c r="AU76" s="819"/>
      <c r="AV76" s="819"/>
      <c r="AW76" s="819"/>
      <c r="AX76" s="819"/>
      <c r="AY76" s="819"/>
      <c r="AZ76" s="819"/>
      <c r="BA76" s="819"/>
      <c r="BB76" s="819"/>
      <c r="BC76" s="819"/>
    </row>
    <row r="77" spans="1:55" s="880" customFormat="1" ht="16.5" customHeight="1" x14ac:dyDescent="0.2">
      <c r="A77" s="875">
        <v>60</v>
      </c>
      <c r="B77" s="876"/>
      <c r="C77" s="877"/>
      <c r="D77" s="878"/>
      <c r="E77" s="1026"/>
      <c r="F77" s="1037">
        <f t="shared" si="0"/>
        <v>0</v>
      </c>
      <c r="G77" s="1033"/>
      <c r="H77" s="1024">
        <f t="shared" si="5"/>
        <v>0</v>
      </c>
      <c r="I77" s="996" t="str">
        <f t="shared" si="8"/>
        <v xml:space="preserve"> </v>
      </c>
      <c r="J77" s="1017">
        <f t="shared" si="9"/>
        <v>0</v>
      </c>
      <c r="K77" s="1002"/>
      <c r="L77" s="1003"/>
      <c r="M77" s="1003"/>
      <c r="N77" s="1005">
        <f t="shared" si="6"/>
        <v>0</v>
      </c>
      <c r="O77" s="871"/>
      <c r="P77" s="757">
        <f t="shared" si="10"/>
        <v>0</v>
      </c>
      <c r="Q77" s="757">
        <f t="shared" si="12"/>
        <v>0</v>
      </c>
      <c r="R77" s="879"/>
      <c r="S77" s="873">
        <f t="shared" si="11"/>
        <v>0</v>
      </c>
      <c r="T77" s="819"/>
      <c r="U77" s="819"/>
      <c r="V77" s="819"/>
      <c r="W77" s="819"/>
      <c r="X77" s="819"/>
      <c r="Y77" s="819"/>
      <c r="Z77" s="819"/>
      <c r="AA77" s="819"/>
      <c r="AB77" s="819"/>
      <c r="AC77" s="819"/>
      <c r="AD77" s="819"/>
      <c r="AE77" s="819"/>
      <c r="AF77" s="819"/>
      <c r="AG77" s="819"/>
      <c r="AH77" s="819"/>
      <c r="AI77" s="819"/>
      <c r="AJ77" s="819"/>
      <c r="AK77" s="819"/>
      <c r="AL77" s="819"/>
      <c r="AM77" s="819"/>
      <c r="AN77" s="819"/>
      <c r="AO77" s="819"/>
      <c r="AP77" s="819"/>
      <c r="AQ77" s="819"/>
      <c r="AR77" s="819"/>
      <c r="AS77" s="819"/>
      <c r="AT77" s="819"/>
      <c r="AU77" s="819"/>
      <c r="AV77" s="819"/>
      <c r="AW77" s="819"/>
      <c r="AX77" s="819"/>
      <c r="AY77" s="819"/>
      <c r="AZ77" s="819"/>
      <c r="BA77" s="819"/>
      <c r="BB77" s="819"/>
      <c r="BC77" s="819"/>
    </row>
    <row r="78" spans="1:55" s="880" customFormat="1" ht="16.5" customHeight="1" x14ac:dyDescent="0.2">
      <c r="A78" s="875">
        <v>61</v>
      </c>
      <c r="B78" s="876"/>
      <c r="C78" s="877"/>
      <c r="D78" s="878"/>
      <c r="E78" s="1026"/>
      <c r="F78" s="1037">
        <f t="shared" si="0"/>
        <v>0</v>
      </c>
      <c r="G78" s="1033"/>
      <c r="H78" s="1024">
        <f t="shared" si="5"/>
        <v>0</v>
      </c>
      <c r="I78" s="996" t="str">
        <f t="shared" si="8"/>
        <v xml:space="preserve"> </v>
      </c>
      <c r="J78" s="1017">
        <f t="shared" si="9"/>
        <v>0</v>
      </c>
      <c r="K78" s="1002"/>
      <c r="L78" s="1003"/>
      <c r="M78" s="1003"/>
      <c r="N78" s="1005">
        <f t="shared" si="6"/>
        <v>0</v>
      </c>
      <c r="O78" s="871"/>
      <c r="P78" s="757">
        <f t="shared" si="10"/>
        <v>0</v>
      </c>
      <c r="Q78" s="757">
        <f t="shared" si="12"/>
        <v>0</v>
      </c>
      <c r="R78" s="879"/>
      <c r="S78" s="873">
        <f t="shared" si="11"/>
        <v>0</v>
      </c>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19"/>
      <c r="BA78" s="819"/>
      <c r="BB78" s="819"/>
      <c r="BC78" s="819"/>
    </row>
    <row r="79" spans="1:55" s="880" customFormat="1" ht="16.5" customHeight="1" x14ac:dyDescent="0.2">
      <c r="A79" s="875">
        <v>62</v>
      </c>
      <c r="B79" s="876"/>
      <c r="C79" s="877"/>
      <c r="D79" s="878"/>
      <c r="E79" s="1026"/>
      <c r="F79" s="1037">
        <f t="shared" si="0"/>
        <v>0</v>
      </c>
      <c r="G79" s="1033"/>
      <c r="H79" s="1024">
        <f t="shared" si="5"/>
        <v>0</v>
      </c>
      <c r="I79" s="996" t="str">
        <f t="shared" si="8"/>
        <v xml:space="preserve"> </v>
      </c>
      <c r="J79" s="1017">
        <f t="shared" si="9"/>
        <v>0</v>
      </c>
      <c r="K79" s="1002"/>
      <c r="L79" s="1003"/>
      <c r="M79" s="1003"/>
      <c r="N79" s="1005">
        <f t="shared" si="6"/>
        <v>0</v>
      </c>
      <c r="O79" s="871"/>
      <c r="P79" s="757">
        <f t="shared" si="10"/>
        <v>0</v>
      </c>
      <c r="Q79" s="757">
        <f t="shared" si="12"/>
        <v>0</v>
      </c>
      <c r="R79" s="879"/>
      <c r="S79" s="873">
        <f t="shared" si="11"/>
        <v>0</v>
      </c>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19"/>
      <c r="BA79" s="819"/>
      <c r="BB79" s="819"/>
      <c r="BC79" s="819"/>
    </row>
    <row r="80" spans="1:55" s="880" customFormat="1" ht="16.5" customHeight="1" x14ac:dyDescent="0.2">
      <c r="A80" s="875">
        <v>63</v>
      </c>
      <c r="B80" s="876"/>
      <c r="C80" s="877"/>
      <c r="D80" s="878"/>
      <c r="E80" s="1026"/>
      <c r="F80" s="1037">
        <f t="shared" si="0"/>
        <v>0</v>
      </c>
      <c r="G80" s="1033"/>
      <c r="H80" s="1024">
        <f t="shared" si="5"/>
        <v>0</v>
      </c>
      <c r="I80" s="996" t="str">
        <f t="shared" si="8"/>
        <v xml:space="preserve"> </v>
      </c>
      <c r="J80" s="1017">
        <f t="shared" si="9"/>
        <v>0</v>
      </c>
      <c r="K80" s="1002"/>
      <c r="L80" s="1003"/>
      <c r="M80" s="1003"/>
      <c r="N80" s="1005">
        <f t="shared" si="6"/>
        <v>0</v>
      </c>
      <c r="O80" s="871"/>
      <c r="P80" s="757">
        <f t="shared" si="10"/>
        <v>0</v>
      </c>
      <c r="Q80" s="757">
        <f t="shared" si="12"/>
        <v>0</v>
      </c>
      <c r="R80" s="879"/>
      <c r="S80" s="873">
        <f t="shared" si="11"/>
        <v>0</v>
      </c>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19"/>
      <c r="BA80" s="819"/>
      <c r="BB80" s="819"/>
      <c r="BC80" s="819"/>
    </row>
    <row r="81" spans="1:55" s="880" customFormat="1" ht="16.5" customHeight="1" x14ac:dyDescent="0.2">
      <c r="A81" s="875">
        <v>64</v>
      </c>
      <c r="B81" s="876"/>
      <c r="C81" s="877"/>
      <c r="D81" s="878"/>
      <c r="E81" s="1026"/>
      <c r="F81" s="1037">
        <f t="shared" si="0"/>
        <v>0</v>
      </c>
      <c r="G81" s="1033"/>
      <c r="H81" s="1024">
        <f t="shared" si="5"/>
        <v>0</v>
      </c>
      <c r="I81" s="996" t="str">
        <f t="shared" si="8"/>
        <v xml:space="preserve"> </v>
      </c>
      <c r="J81" s="1017">
        <f t="shared" si="9"/>
        <v>0</v>
      </c>
      <c r="K81" s="1002"/>
      <c r="L81" s="1003"/>
      <c r="M81" s="1003"/>
      <c r="N81" s="1005">
        <f t="shared" si="6"/>
        <v>0</v>
      </c>
      <c r="O81" s="871"/>
      <c r="P81" s="757">
        <f t="shared" si="10"/>
        <v>0</v>
      </c>
      <c r="Q81" s="757">
        <f t="shared" si="12"/>
        <v>0</v>
      </c>
      <c r="R81" s="879"/>
      <c r="S81" s="873">
        <f t="shared" si="11"/>
        <v>0</v>
      </c>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19"/>
      <c r="BA81" s="819"/>
      <c r="BB81" s="819"/>
      <c r="BC81" s="819"/>
    </row>
    <row r="82" spans="1:55" s="880" customFormat="1" ht="16.5" customHeight="1" x14ac:dyDescent="0.2">
      <c r="A82" s="875">
        <v>65</v>
      </c>
      <c r="B82" s="876"/>
      <c r="C82" s="877"/>
      <c r="D82" s="878"/>
      <c r="E82" s="1026"/>
      <c r="F82" s="1037">
        <f t="shared" si="0"/>
        <v>0</v>
      </c>
      <c r="G82" s="1033"/>
      <c r="H82" s="1024">
        <f t="shared" si="5"/>
        <v>0</v>
      </c>
      <c r="I82" s="996" t="str">
        <f t="shared" ref="I82:I113" si="13">IF(H82&gt;0,IF($S$6*1,"Ja","Nein")," ")</f>
        <v xml:space="preserve"> </v>
      </c>
      <c r="J82" s="1017">
        <f t="shared" ref="J82:J113" si="14">IF(S$6*1&gt;0,H82*IFERROR(1+$S$4,1),H82)</f>
        <v>0</v>
      </c>
      <c r="K82" s="1002"/>
      <c r="L82" s="1003"/>
      <c r="M82" s="1003"/>
      <c r="N82" s="1005">
        <f t="shared" si="6"/>
        <v>0</v>
      </c>
      <c r="O82" s="871"/>
      <c r="P82" s="757">
        <f t="shared" ref="P82:P113" si="15">IF(J82&gt;0,H82+N82,0)</f>
        <v>0</v>
      </c>
      <c r="Q82" s="757">
        <f t="shared" si="12"/>
        <v>0</v>
      </c>
      <c r="R82" s="879"/>
      <c r="S82" s="873">
        <f t="shared" ref="S82:S113" si="16">IF(AND(H82&gt;=0,C82&lt;&gt;"",LEN(C82)&lt;$S$7),1,0)</f>
        <v>0</v>
      </c>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19"/>
      <c r="BA82" s="819"/>
      <c r="BB82" s="819"/>
      <c r="BC82" s="819"/>
    </row>
    <row r="83" spans="1:55" s="880" customFormat="1" ht="16.5" customHeight="1" x14ac:dyDescent="0.2">
      <c r="A83" s="875">
        <v>66</v>
      </c>
      <c r="B83" s="876"/>
      <c r="C83" s="877"/>
      <c r="D83" s="878"/>
      <c r="E83" s="1026"/>
      <c r="F83" s="1037">
        <f t="shared" ref="F83:F120" si="17">IF(ISERROR(D83/E83),0,(D83/E83))</f>
        <v>0</v>
      </c>
      <c r="G83" s="1033"/>
      <c r="H83" s="1024">
        <f t="shared" ref="H83:H120" si="18">IF(ISERROR(F83*G83),0,(F83*G83))</f>
        <v>0</v>
      </c>
      <c r="I83" s="996" t="str">
        <f t="shared" si="13"/>
        <v xml:space="preserve"> </v>
      </c>
      <c r="J83" s="1017">
        <f t="shared" si="14"/>
        <v>0</v>
      </c>
      <c r="K83" s="1002"/>
      <c r="L83" s="1003"/>
      <c r="M83" s="1003"/>
      <c r="N83" s="1005">
        <f t="shared" ref="N83:N120" si="19">IF(H83&gt;0,(IF(K83&lt;&gt;"",K83,D83)/IF(L83&lt;&gt;"",L83,E83)*IF(M83&lt;&gt;"",M83,G83)-H83),0)</f>
        <v>0</v>
      </c>
      <c r="O83" s="871"/>
      <c r="P83" s="757">
        <f t="shared" si="15"/>
        <v>0</v>
      </c>
      <c r="Q83" s="757">
        <f t="shared" ref="Q83:Q114" si="20">IF($P$9="ja",P83*(1+$S$4),P83)</f>
        <v>0</v>
      </c>
      <c r="R83" s="879"/>
      <c r="S83" s="873">
        <f t="shared" si="16"/>
        <v>0</v>
      </c>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19"/>
      <c r="BA83" s="819"/>
      <c r="BB83" s="819"/>
      <c r="BC83" s="819"/>
    </row>
    <row r="84" spans="1:55" s="880" customFormat="1" ht="16.5" customHeight="1" x14ac:dyDescent="0.2">
      <c r="A84" s="875">
        <v>67</v>
      </c>
      <c r="B84" s="876"/>
      <c r="C84" s="877"/>
      <c r="D84" s="878"/>
      <c r="E84" s="1026"/>
      <c r="F84" s="1037">
        <f t="shared" si="17"/>
        <v>0</v>
      </c>
      <c r="G84" s="1033"/>
      <c r="H84" s="1024">
        <f t="shared" si="18"/>
        <v>0</v>
      </c>
      <c r="I84" s="996" t="str">
        <f t="shared" si="13"/>
        <v xml:space="preserve"> </v>
      </c>
      <c r="J84" s="1017">
        <f t="shared" si="14"/>
        <v>0</v>
      </c>
      <c r="K84" s="1002"/>
      <c r="L84" s="1003"/>
      <c r="M84" s="1003"/>
      <c r="N84" s="1005">
        <f t="shared" si="19"/>
        <v>0</v>
      </c>
      <c r="O84" s="871"/>
      <c r="P84" s="757">
        <f t="shared" si="15"/>
        <v>0</v>
      </c>
      <c r="Q84" s="757">
        <f t="shared" si="20"/>
        <v>0</v>
      </c>
      <c r="R84" s="879"/>
      <c r="S84" s="873">
        <f t="shared" si="16"/>
        <v>0</v>
      </c>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19"/>
      <c r="BA84" s="819"/>
      <c r="BB84" s="819"/>
      <c r="BC84" s="819"/>
    </row>
    <row r="85" spans="1:55" s="880" customFormat="1" ht="16.5" customHeight="1" x14ac:dyDescent="0.2">
      <c r="A85" s="875">
        <v>68</v>
      </c>
      <c r="B85" s="876"/>
      <c r="C85" s="877"/>
      <c r="D85" s="878"/>
      <c r="E85" s="1026"/>
      <c r="F85" s="1037">
        <f t="shared" si="17"/>
        <v>0</v>
      </c>
      <c r="G85" s="1033"/>
      <c r="H85" s="1024">
        <f t="shared" si="18"/>
        <v>0</v>
      </c>
      <c r="I85" s="996" t="str">
        <f t="shared" si="13"/>
        <v xml:space="preserve"> </v>
      </c>
      <c r="J85" s="1017">
        <f t="shared" si="14"/>
        <v>0</v>
      </c>
      <c r="K85" s="1002"/>
      <c r="L85" s="1003"/>
      <c r="M85" s="1003"/>
      <c r="N85" s="1005">
        <f t="shared" si="19"/>
        <v>0</v>
      </c>
      <c r="O85" s="871"/>
      <c r="P85" s="757">
        <f t="shared" si="15"/>
        <v>0</v>
      </c>
      <c r="Q85" s="757">
        <f t="shared" si="20"/>
        <v>0</v>
      </c>
      <c r="R85" s="879"/>
      <c r="S85" s="873">
        <f t="shared" si="16"/>
        <v>0</v>
      </c>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19"/>
      <c r="BA85" s="819"/>
      <c r="BB85" s="819"/>
      <c r="BC85" s="819"/>
    </row>
    <row r="86" spans="1:55" s="880" customFormat="1" ht="16.5" customHeight="1" x14ac:dyDescent="0.2">
      <c r="A86" s="875">
        <v>69</v>
      </c>
      <c r="B86" s="876"/>
      <c r="C86" s="877"/>
      <c r="D86" s="878"/>
      <c r="E86" s="1026"/>
      <c r="F86" s="1037">
        <f t="shared" si="17"/>
        <v>0</v>
      </c>
      <c r="G86" s="1033"/>
      <c r="H86" s="1024">
        <f t="shared" si="18"/>
        <v>0</v>
      </c>
      <c r="I86" s="996" t="str">
        <f t="shared" si="13"/>
        <v xml:space="preserve"> </v>
      </c>
      <c r="J86" s="1017">
        <f t="shared" si="14"/>
        <v>0</v>
      </c>
      <c r="K86" s="1002"/>
      <c r="L86" s="1003"/>
      <c r="M86" s="1003"/>
      <c r="N86" s="1005">
        <f t="shared" si="19"/>
        <v>0</v>
      </c>
      <c r="O86" s="871"/>
      <c r="P86" s="757">
        <f t="shared" si="15"/>
        <v>0</v>
      </c>
      <c r="Q86" s="757">
        <f t="shared" si="20"/>
        <v>0</v>
      </c>
      <c r="R86" s="879"/>
      <c r="S86" s="873">
        <f t="shared" si="16"/>
        <v>0</v>
      </c>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19"/>
      <c r="BA86" s="819"/>
      <c r="BB86" s="819"/>
      <c r="BC86" s="819"/>
    </row>
    <row r="87" spans="1:55" s="880" customFormat="1" ht="16.5" customHeight="1" x14ac:dyDescent="0.2">
      <c r="A87" s="875">
        <v>70</v>
      </c>
      <c r="B87" s="876"/>
      <c r="C87" s="877"/>
      <c r="D87" s="878"/>
      <c r="E87" s="1026"/>
      <c r="F87" s="1037">
        <f t="shared" si="17"/>
        <v>0</v>
      </c>
      <c r="G87" s="1033"/>
      <c r="H87" s="1024">
        <f t="shared" si="18"/>
        <v>0</v>
      </c>
      <c r="I87" s="996" t="str">
        <f t="shared" si="13"/>
        <v xml:space="preserve"> </v>
      </c>
      <c r="J87" s="1017">
        <f t="shared" si="14"/>
        <v>0</v>
      </c>
      <c r="K87" s="1002"/>
      <c r="L87" s="1003"/>
      <c r="M87" s="1003"/>
      <c r="N87" s="1005">
        <f t="shared" si="19"/>
        <v>0</v>
      </c>
      <c r="O87" s="871"/>
      <c r="P87" s="757">
        <f t="shared" si="15"/>
        <v>0</v>
      </c>
      <c r="Q87" s="757">
        <f t="shared" si="20"/>
        <v>0</v>
      </c>
      <c r="R87" s="879"/>
      <c r="S87" s="873">
        <f t="shared" si="16"/>
        <v>0</v>
      </c>
      <c r="T87" s="819"/>
      <c r="U87" s="819"/>
      <c r="V87" s="819"/>
      <c r="W87" s="819"/>
      <c r="X87" s="819"/>
      <c r="Y87" s="819"/>
      <c r="Z87" s="819"/>
      <c r="AA87" s="819"/>
      <c r="AB87" s="819"/>
      <c r="AC87" s="819"/>
      <c r="AD87" s="819"/>
      <c r="AE87" s="819"/>
      <c r="AF87" s="819"/>
      <c r="AG87" s="819"/>
      <c r="AH87" s="819"/>
      <c r="AI87" s="819"/>
      <c r="AJ87" s="819"/>
      <c r="AK87" s="819"/>
      <c r="AL87" s="819"/>
      <c r="AM87" s="819"/>
      <c r="AN87" s="819"/>
      <c r="AO87" s="819"/>
      <c r="AP87" s="819"/>
      <c r="AQ87" s="819"/>
      <c r="AR87" s="819"/>
      <c r="AS87" s="819"/>
      <c r="AT87" s="819"/>
      <c r="AU87" s="819"/>
      <c r="AV87" s="819"/>
      <c r="AW87" s="819"/>
      <c r="AX87" s="819"/>
      <c r="AY87" s="819"/>
      <c r="AZ87" s="819"/>
      <c r="BA87" s="819"/>
      <c r="BB87" s="819"/>
      <c r="BC87" s="819"/>
    </row>
    <row r="88" spans="1:55" s="880" customFormat="1" ht="16.5" customHeight="1" x14ac:dyDescent="0.2">
      <c r="A88" s="875">
        <v>71</v>
      </c>
      <c r="B88" s="876"/>
      <c r="C88" s="877"/>
      <c r="D88" s="878"/>
      <c r="E88" s="1026"/>
      <c r="F88" s="1037">
        <f t="shared" si="17"/>
        <v>0</v>
      </c>
      <c r="G88" s="1033"/>
      <c r="H88" s="1024">
        <f t="shared" si="18"/>
        <v>0</v>
      </c>
      <c r="I88" s="996" t="str">
        <f t="shared" si="13"/>
        <v xml:space="preserve"> </v>
      </c>
      <c r="J88" s="1017">
        <f t="shared" si="14"/>
        <v>0</v>
      </c>
      <c r="K88" s="1002"/>
      <c r="L88" s="1003"/>
      <c r="M88" s="1003"/>
      <c r="N88" s="1005">
        <f t="shared" si="19"/>
        <v>0</v>
      </c>
      <c r="O88" s="871"/>
      <c r="P88" s="757">
        <f t="shared" si="15"/>
        <v>0</v>
      </c>
      <c r="Q88" s="757">
        <f t="shared" si="20"/>
        <v>0</v>
      </c>
      <c r="R88" s="879"/>
      <c r="S88" s="873">
        <f t="shared" si="16"/>
        <v>0</v>
      </c>
      <c r="T88" s="819"/>
      <c r="U88" s="819"/>
      <c r="V88" s="819"/>
      <c r="W88" s="819"/>
      <c r="X88" s="819"/>
      <c r="Y88" s="819"/>
      <c r="Z88" s="819"/>
      <c r="AA88" s="819"/>
      <c r="AB88" s="819"/>
      <c r="AC88" s="819"/>
      <c r="AD88" s="819"/>
      <c r="AE88" s="819"/>
      <c r="AF88" s="819"/>
      <c r="AG88" s="819"/>
      <c r="AH88" s="819"/>
      <c r="AI88" s="819"/>
      <c r="AJ88" s="819"/>
      <c r="AK88" s="819"/>
      <c r="AL88" s="819"/>
      <c r="AM88" s="819"/>
      <c r="AN88" s="819"/>
      <c r="AO88" s="819"/>
      <c r="AP88" s="819"/>
      <c r="AQ88" s="819"/>
      <c r="AR88" s="819"/>
      <c r="AS88" s="819"/>
      <c r="AT88" s="819"/>
      <c r="AU88" s="819"/>
      <c r="AV88" s="819"/>
      <c r="AW88" s="819"/>
      <c r="AX88" s="819"/>
      <c r="AY88" s="819"/>
      <c r="AZ88" s="819"/>
      <c r="BA88" s="819"/>
      <c r="BB88" s="819"/>
      <c r="BC88" s="819"/>
    </row>
    <row r="89" spans="1:55" s="880" customFormat="1" ht="16.5" customHeight="1" x14ac:dyDescent="0.2">
      <c r="A89" s="875">
        <v>72</v>
      </c>
      <c r="B89" s="876"/>
      <c r="C89" s="877"/>
      <c r="D89" s="878"/>
      <c r="E89" s="1026"/>
      <c r="F89" s="1037">
        <f t="shared" si="17"/>
        <v>0</v>
      </c>
      <c r="G89" s="1033"/>
      <c r="H89" s="1024">
        <f t="shared" si="18"/>
        <v>0</v>
      </c>
      <c r="I89" s="996" t="str">
        <f t="shared" si="13"/>
        <v xml:space="preserve"> </v>
      </c>
      <c r="J89" s="1017">
        <f t="shared" si="14"/>
        <v>0</v>
      </c>
      <c r="K89" s="1002"/>
      <c r="L89" s="1003"/>
      <c r="M89" s="1003"/>
      <c r="N89" s="1005">
        <f t="shared" si="19"/>
        <v>0</v>
      </c>
      <c r="O89" s="871"/>
      <c r="P89" s="757">
        <f t="shared" si="15"/>
        <v>0</v>
      </c>
      <c r="Q89" s="757">
        <f t="shared" si="20"/>
        <v>0</v>
      </c>
      <c r="R89" s="879"/>
      <c r="S89" s="873">
        <f t="shared" si="16"/>
        <v>0</v>
      </c>
      <c r="T89" s="819"/>
      <c r="U89" s="819"/>
      <c r="V89" s="819"/>
      <c r="W89" s="819"/>
      <c r="X89" s="819"/>
      <c r="Y89" s="819"/>
      <c r="Z89" s="819"/>
      <c r="AA89" s="819"/>
      <c r="AB89" s="819"/>
      <c r="AC89" s="819"/>
      <c r="AD89" s="819"/>
      <c r="AE89" s="819"/>
      <c r="AF89" s="819"/>
      <c r="AG89" s="819"/>
      <c r="AH89" s="819"/>
      <c r="AI89" s="819"/>
      <c r="AJ89" s="819"/>
      <c r="AK89" s="819"/>
      <c r="AL89" s="819"/>
      <c r="AM89" s="819"/>
      <c r="AN89" s="819"/>
      <c r="AO89" s="819"/>
      <c r="AP89" s="819"/>
      <c r="AQ89" s="819"/>
      <c r="AR89" s="819"/>
      <c r="AS89" s="819"/>
      <c r="AT89" s="819"/>
      <c r="AU89" s="819"/>
      <c r="AV89" s="819"/>
      <c r="AW89" s="819"/>
      <c r="AX89" s="819"/>
      <c r="AY89" s="819"/>
      <c r="AZ89" s="819"/>
      <c r="BA89" s="819"/>
      <c r="BB89" s="819"/>
      <c r="BC89" s="819"/>
    </row>
    <row r="90" spans="1:55" s="880" customFormat="1" ht="16.5" customHeight="1" x14ac:dyDescent="0.2">
      <c r="A90" s="875">
        <v>73</v>
      </c>
      <c r="B90" s="876"/>
      <c r="C90" s="877"/>
      <c r="D90" s="878"/>
      <c r="E90" s="1026"/>
      <c r="F90" s="1037">
        <f t="shared" si="17"/>
        <v>0</v>
      </c>
      <c r="G90" s="1033"/>
      <c r="H90" s="1024">
        <f t="shared" si="18"/>
        <v>0</v>
      </c>
      <c r="I90" s="996" t="str">
        <f t="shared" si="13"/>
        <v xml:space="preserve"> </v>
      </c>
      <c r="J90" s="1017">
        <f t="shared" si="14"/>
        <v>0</v>
      </c>
      <c r="K90" s="1002"/>
      <c r="L90" s="1003"/>
      <c r="M90" s="1003"/>
      <c r="N90" s="1005">
        <f t="shared" si="19"/>
        <v>0</v>
      </c>
      <c r="O90" s="871"/>
      <c r="P90" s="757">
        <f t="shared" si="15"/>
        <v>0</v>
      </c>
      <c r="Q90" s="757">
        <f t="shared" si="20"/>
        <v>0</v>
      </c>
      <c r="R90" s="879"/>
      <c r="S90" s="873">
        <f t="shared" si="16"/>
        <v>0</v>
      </c>
      <c r="T90" s="819"/>
      <c r="U90" s="819"/>
      <c r="V90" s="819"/>
      <c r="W90" s="819"/>
      <c r="X90" s="819"/>
      <c r="Y90" s="819"/>
      <c r="Z90" s="819"/>
      <c r="AA90" s="819"/>
      <c r="AB90" s="819"/>
      <c r="AC90" s="819"/>
      <c r="AD90" s="819"/>
      <c r="AE90" s="819"/>
      <c r="AF90" s="819"/>
      <c r="AG90" s="819"/>
      <c r="AH90" s="819"/>
      <c r="AI90" s="819"/>
      <c r="AJ90" s="819"/>
      <c r="AK90" s="819"/>
      <c r="AL90" s="819"/>
      <c r="AM90" s="819"/>
      <c r="AN90" s="819"/>
      <c r="AO90" s="819"/>
      <c r="AP90" s="819"/>
      <c r="AQ90" s="819"/>
      <c r="AR90" s="819"/>
      <c r="AS90" s="819"/>
      <c r="AT90" s="819"/>
      <c r="AU90" s="819"/>
      <c r="AV90" s="819"/>
      <c r="AW90" s="819"/>
      <c r="AX90" s="819"/>
      <c r="AY90" s="819"/>
      <c r="AZ90" s="819"/>
      <c r="BA90" s="819"/>
      <c r="BB90" s="819"/>
      <c r="BC90" s="819"/>
    </row>
    <row r="91" spans="1:55" s="880" customFormat="1" ht="16.5" customHeight="1" x14ac:dyDescent="0.2">
      <c r="A91" s="875">
        <v>74</v>
      </c>
      <c r="B91" s="876"/>
      <c r="C91" s="877"/>
      <c r="D91" s="878"/>
      <c r="E91" s="1026"/>
      <c r="F91" s="1037">
        <f t="shared" si="17"/>
        <v>0</v>
      </c>
      <c r="G91" s="1033"/>
      <c r="H91" s="1024">
        <f t="shared" si="18"/>
        <v>0</v>
      </c>
      <c r="I91" s="996" t="str">
        <f t="shared" si="13"/>
        <v xml:space="preserve"> </v>
      </c>
      <c r="J91" s="1017">
        <f t="shared" si="14"/>
        <v>0</v>
      </c>
      <c r="K91" s="1002"/>
      <c r="L91" s="1003"/>
      <c r="M91" s="1003"/>
      <c r="N91" s="1005">
        <f t="shared" si="19"/>
        <v>0</v>
      </c>
      <c r="O91" s="871"/>
      <c r="P91" s="757">
        <f t="shared" si="15"/>
        <v>0</v>
      </c>
      <c r="Q91" s="757">
        <f t="shared" si="20"/>
        <v>0</v>
      </c>
      <c r="R91" s="879"/>
      <c r="S91" s="873">
        <f t="shared" si="16"/>
        <v>0</v>
      </c>
      <c r="T91" s="819"/>
      <c r="U91" s="819"/>
      <c r="V91" s="819"/>
      <c r="W91" s="819"/>
      <c r="X91" s="819"/>
      <c r="Y91" s="819"/>
      <c r="Z91" s="819"/>
      <c r="AA91" s="819"/>
      <c r="AB91" s="819"/>
      <c r="AC91" s="819"/>
      <c r="AD91" s="819"/>
      <c r="AE91" s="819"/>
      <c r="AF91" s="819"/>
      <c r="AG91" s="819"/>
      <c r="AH91" s="819"/>
      <c r="AI91" s="819"/>
      <c r="AJ91" s="819"/>
      <c r="AK91" s="819"/>
      <c r="AL91" s="819"/>
      <c r="AM91" s="819"/>
      <c r="AN91" s="819"/>
      <c r="AO91" s="819"/>
      <c r="AP91" s="819"/>
      <c r="AQ91" s="819"/>
      <c r="AR91" s="819"/>
      <c r="AS91" s="819"/>
      <c r="AT91" s="819"/>
      <c r="AU91" s="819"/>
      <c r="AV91" s="819"/>
      <c r="AW91" s="819"/>
      <c r="AX91" s="819"/>
      <c r="AY91" s="819"/>
      <c r="AZ91" s="819"/>
      <c r="BA91" s="819"/>
      <c r="BB91" s="819"/>
      <c r="BC91" s="819"/>
    </row>
    <row r="92" spans="1:55" s="880" customFormat="1" ht="16.5" customHeight="1" x14ac:dyDescent="0.2">
      <c r="A92" s="875">
        <v>75</v>
      </c>
      <c r="B92" s="876"/>
      <c r="C92" s="877"/>
      <c r="D92" s="878"/>
      <c r="E92" s="1026"/>
      <c r="F92" s="1037">
        <f t="shared" si="17"/>
        <v>0</v>
      </c>
      <c r="G92" s="1033"/>
      <c r="H92" s="1024">
        <f t="shared" si="18"/>
        <v>0</v>
      </c>
      <c r="I92" s="996" t="str">
        <f t="shared" si="13"/>
        <v xml:space="preserve"> </v>
      </c>
      <c r="J92" s="1017">
        <f t="shared" si="14"/>
        <v>0</v>
      </c>
      <c r="K92" s="1002"/>
      <c r="L92" s="1003"/>
      <c r="M92" s="1003"/>
      <c r="N92" s="1005">
        <f t="shared" si="19"/>
        <v>0</v>
      </c>
      <c r="O92" s="871"/>
      <c r="P92" s="757">
        <f t="shared" si="15"/>
        <v>0</v>
      </c>
      <c r="Q92" s="757">
        <f t="shared" si="20"/>
        <v>0</v>
      </c>
      <c r="R92" s="879"/>
      <c r="S92" s="873">
        <f t="shared" si="16"/>
        <v>0</v>
      </c>
      <c r="T92" s="819"/>
      <c r="U92" s="819"/>
      <c r="V92" s="819"/>
      <c r="W92" s="819"/>
      <c r="X92" s="819"/>
      <c r="Y92" s="819"/>
      <c r="Z92" s="819"/>
      <c r="AA92" s="819"/>
      <c r="AB92" s="819"/>
      <c r="AC92" s="819"/>
      <c r="AD92" s="819"/>
      <c r="AE92" s="819"/>
      <c r="AF92" s="819"/>
      <c r="AG92" s="819"/>
      <c r="AH92" s="819"/>
      <c r="AI92" s="819"/>
      <c r="AJ92" s="819"/>
      <c r="AK92" s="819"/>
      <c r="AL92" s="819"/>
      <c r="AM92" s="819"/>
      <c r="AN92" s="819"/>
      <c r="AO92" s="819"/>
      <c r="AP92" s="819"/>
      <c r="AQ92" s="819"/>
      <c r="AR92" s="819"/>
      <c r="AS92" s="819"/>
      <c r="AT92" s="819"/>
      <c r="AU92" s="819"/>
      <c r="AV92" s="819"/>
      <c r="AW92" s="819"/>
      <c r="AX92" s="819"/>
      <c r="AY92" s="819"/>
      <c r="AZ92" s="819"/>
      <c r="BA92" s="819"/>
      <c r="BB92" s="819"/>
      <c r="BC92" s="819"/>
    </row>
    <row r="93" spans="1:55" s="880" customFormat="1" ht="16.5" customHeight="1" x14ac:dyDescent="0.2">
      <c r="A93" s="875">
        <v>76</v>
      </c>
      <c r="B93" s="876"/>
      <c r="C93" s="877"/>
      <c r="D93" s="878"/>
      <c r="E93" s="1026"/>
      <c r="F93" s="1037">
        <f t="shared" si="17"/>
        <v>0</v>
      </c>
      <c r="G93" s="1033"/>
      <c r="H93" s="1024">
        <f t="shared" si="18"/>
        <v>0</v>
      </c>
      <c r="I93" s="996" t="str">
        <f t="shared" si="13"/>
        <v xml:space="preserve"> </v>
      </c>
      <c r="J93" s="1017">
        <f t="shared" si="14"/>
        <v>0</v>
      </c>
      <c r="K93" s="1002"/>
      <c r="L93" s="1003"/>
      <c r="M93" s="1003"/>
      <c r="N93" s="1005">
        <f t="shared" si="19"/>
        <v>0</v>
      </c>
      <c r="O93" s="871"/>
      <c r="P93" s="757">
        <f t="shared" si="15"/>
        <v>0</v>
      </c>
      <c r="Q93" s="757">
        <f t="shared" si="20"/>
        <v>0</v>
      </c>
      <c r="R93" s="879"/>
      <c r="S93" s="873">
        <f t="shared" si="16"/>
        <v>0</v>
      </c>
      <c r="T93" s="819"/>
      <c r="U93" s="819"/>
      <c r="V93" s="819"/>
      <c r="W93" s="819"/>
      <c r="X93" s="819"/>
      <c r="Y93" s="819"/>
      <c r="Z93" s="819"/>
      <c r="AA93" s="819"/>
      <c r="AB93" s="819"/>
      <c r="AC93" s="819"/>
      <c r="AD93" s="819"/>
      <c r="AE93" s="819"/>
      <c r="AF93" s="819"/>
      <c r="AG93" s="819"/>
      <c r="AH93" s="819"/>
      <c r="AI93" s="819"/>
      <c r="AJ93" s="819"/>
      <c r="AK93" s="819"/>
      <c r="AL93" s="819"/>
      <c r="AM93" s="819"/>
      <c r="AN93" s="819"/>
      <c r="AO93" s="819"/>
      <c r="AP93" s="819"/>
      <c r="AQ93" s="819"/>
      <c r="AR93" s="819"/>
      <c r="AS93" s="819"/>
      <c r="AT93" s="819"/>
      <c r="AU93" s="819"/>
      <c r="AV93" s="819"/>
      <c r="AW93" s="819"/>
      <c r="AX93" s="819"/>
      <c r="AY93" s="819"/>
      <c r="AZ93" s="819"/>
      <c r="BA93" s="819"/>
      <c r="BB93" s="819"/>
      <c r="BC93" s="819"/>
    </row>
    <row r="94" spans="1:55" s="880" customFormat="1" ht="16.5" customHeight="1" x14ac:dyDescent="0.2">
      <c r="A94" s="875">
        <v>77</v>
      </c>
      <c r="B94" s="876"/>
      <c r="C94" s="877"/>
      <c r="D94" s="878"/>
      <c r="E94" s="1026"/>
      <c r="F94" s="1037">
        <f t="shared" si="17"/>
        <v>0</v>
      </c>
      <c r="G94" s="1033"/>
      <c r="H94" s="1024">
        <f t="shared" si="18"/>
        <v>0</v>
      </c>
      <c r="I94" s="996" t="str">
        <f t="shared" si="13"/>
        <v xml:space="preserve"> </v>
      </c>
      <c r="J94" s="1017">
        <f t="shared" si="14"/>
        <v>0</v>
      </c>
      <c r="K94" s="1002"/>
      <c r="L94" s="1003"/>
      <c r="M94" s="1003"/>
      <c r="N94" s="1005">
        <f t="shared" si="19"/>
        <v>0</v>
      </c>
      <c r="O94" s="871"/>
      <c r="P94" s="757">
        <f t="shared" si="15"/>
        <v>0</v>
      </c>
      <c r="Q94" s="757">
        <f t="shared" si="20"/>
        <v>0</v>
      </c>
      <c r="R94" s="879"/>
      <c r="S94" s="873">
        <f t="shared" si="16"/>
        <v>0</v>
      </c>
      <c r="T94" s="819"/>
      <c r="U94" s="819"/>
      <c r="V94" s="819"/>
      <c r="W94" s="819"/>
      <c r="X94" s="819"/>
      <c r="Y94" s="819"/>
      <c r="Z94" s="819"/>
      <c r="AA94" s="819"/>
      <c r="AB94" s="819"/>
      <c r="AC94" s="819"/>
      <c r="AD94" s="819"/>
      <c r="AE94" s="819"/>
      <c r="AF94" s="819"/>
      <c r="AG94" s="819"/>
      <c r="AH94" s="819"/>
      <c r="AI94" s="819"/>
      <c r="AJ94" s="819"/>
      <c r="AK94" s="819"/>
      <c r="AL94" s="819"/>
      <c r="AM94" s="819"/>
      <c r="AN94" s="819"/>
      <c r="AO94" s="819"/>
      <c r="AP94" s="819"/>
      <c r="AQ94" s="819"/>
      <c r="AR94" s="819"/>
      <c r="AS94" s="819"/>
      <c r="AT94" s="819"/>
      <c r="AU94" s="819"/>
      <c r="AV94" s="819"/>
      <c r="AW94" s="819"/>
      <c r="AX94" s="819"/>
      <c r="AY94" s="819"/>
      <c r="AZ94" s="819"/>
      <c r="BA94" s="819"/>
      <c r="BB94" s="819"/>
      <c r="BC94" s="819"/>
    </row>
    <row r="95" spans="1:55" s="880" customFormat="1" ht="16.5" customHeight="1" x14ac:dyDescent="0.2">
      <c r="A95" s="875">
        <v>78</v>
      </c>
      <c r="B95" s="876"/>
      <c r="C95" s="877"/>
      <c r="D95" s="878"/>
      <c r="E95" s="1026"/>
      <c r="F95" s="1037">
        <f t="shared" si="17"/>
        <v>0</v>
      </c>
      <c r="G95" s="1033"/>
      <c r="H95" s="1024">
        <f t="shared" si="18"/>
        <v>0</v>
      </c>
      <c r="I95" s="996" t="str">
        <f t="shared" si="13"/>
        <v xml:space="preserve"> </v>
      </c>
      <c r="J95" s="1017">
        <f t="shared" si="14"/>
        <v>0</v>
      </c>
      <c r="K95" s="1002"/>
      <c r="L95" s="1003"/>
      <c r="M95" s="1003"/>
      <c r="N95" s="1005">
        <f t="shared" si="19"/>
        <v>0</v>
      </c>
      <c r="O95" s="871"/>
      <c r="P95" s="757">
        <f t="shared" si="15"/>
        <v>0</v>
      </c>
      <c r="Q95" s="757">
        <f t="shared" si="20"/>
        <v>0</v>
      </c>
      <c r="R95" s="879"/>
      <c r="S95" s="873">
        <f t="shared" si="16"/>
        <v>0</v>
      </c>
      <c r="T95" s="819"/>
      <c r="U95" s="819"/>
      <c r="V95" s="819"/>
      <c r="W95" s="819"/>
      <c r="X95" s="819"/>
      <c r="Y95" s="819"/>
      <c r="Z95" s="819"/>
      <c r="AA95" s="819"/>
      <c r="AB95" s="819"/>
      <c r="AC95" s="819"/>
      <c r="AD95" s="819"/>
      <c r="AE95" s="819"/>
      <c r="AF95" s="819"/>
      <c r="AG95" s="819"/>
      <c r="AH95" s="819"/>
      <c r="AI95" s="819"/>
      <c r="AJ95" s="819"/>
      <c r="AK95" s="819"/>
      <c r="AL95" s="819"/>
      <c r="AM95" s="819"/>
      <c r="AN95" s="819"/>
      <c r="AO95" s="819"/>
      <c r="AP95" s="819"/>
      <c r="AQ95" s="819"/>
      <c r="AR95" s="819"/>
      <c r="AS95" s="819"/>
      <c r="AT95" s="819"/>
      <c r="AU95" s="819"/>
      <c r="AV95" s="819"/>
      <c r="AW95" s="819"/>
      <c r="AX95" s="819"/>
      <c r="AY95" s="819"/>
      <c r="AZ95" s="819"/>
      <c r="BA95" s="819"/>
      <c r="BB95" s="819"/>
      <c r="BC95" s="819"/>
    </row>
    <row r="96" spans="1:55" s="880" customFormat="1" ht="16.5" customHeight="1" x14ac:dyDescent="0.2">
      <c r="A96" s="875">
        <v>79</v>
      </c>
      <c r="B96" s="876"/>
      <c r="C96" s="877"/>
      <c r="D96" s="878"/>
      <c r="E96" s="1026"/>
      <c r="F96" s="1037">
        <f t="shared" si="17"/>
        <v>0</v>
      </c>
      <c r="G96" s="1033"/>
      <c r="H96" s="1024">
        <f t="shared" si="18"/>
        <v>0</v>
      </c>
      <c r="I96" s="996" t="str">
        <f t="shared" si="13"/>
        <v xml:space="preserve"> </v>
      </c>
      <c r="J96" s="1017">
        <f t="shared" si="14"/>
        <v>0</v>
      </c>
      <c r="K96" s="1002"/>
      <c r="L96" s="1003"/>
      <c r="M96" s="1003"/>
      <c r="N96" s="1005">
        <f t="shared" si="19"/>
        <v>0</v>
      </c>
      <c r="O96" s="871"/>
      <c r="P96" s="757">
        <f t="shared" si="15"/>
        <v>0</v>
      </c>
      <c r="Q96" s="757">
        <f t="shared" si="20"/>
        <v>0</v>
      </c>
      <c r="R96" s="879"/>
      <c r="S96" s="873">
        <f t="shared" si="16"/>
        <v>0</v>
      </c>
      <c r="T96" s="819"/>
      <c r="U96" s="819"/>
      <c r="V96" s="819"/>
      <c r="W96" s="819"/>
      <c r="X96" s="819"/>
      <c r="Y96" s="819"/>
      <c r="Z96" s="819"/>
      <c r="AA96" s="819"/>
      <c r="AB96" s="819"/>
      <c r="AC96" s="819"/>
      <c r="AD96" s="819"/>
      <c r="AE96" s="819"/>
      <c r="AF96" s="819"/>
      <c r="AG96" s="819"/>
      <c r="AH96" s="819"/>
      <c r="AI96" s="819"/>
      <c r="AJ96" s="819"/>
      <c r="AK96" s="819"/>
      <c r="AL96" s="819"/>
      <c r="AM96" s="819"/>
      <c r="AN96" s="819"/>
      <c r="AO96" s="819"/>
      <c r="AP96" s="819"/>
      <c r="AQ96" s="819"/>
      <c r="AR96" s="819"/>
      <c r="AS96" s="819"/>
      <c r="AT96" s="819"/>
      <c r="AU96" s="819"/>
      <c r="AV96" s="819"/>
      <c r="AW96" s="819"/>
      <c r="AX96" s="819"/>
      <c r="AY96" s="819"/>
      <c r="AZ96" s="819"/>
      <c r="BA96" s="819"/>
      <c r="BB96" s="819"/>
      <c r="BC96" s="819"/>
    </row>
    <row r="97" spans="1:55" s="880" customFormat="1" ht="16.5" customHeight="1" x14ac:dyDescent="0.2">
      <c r="A97" s="875">
        <v>80</v>
      </c>
      <c r="B97" s="876"/>
      <c r="C97" s="877"/>
      <c r="D97" s="878"/>
      <c r="E97" s="1026"/>
      <c r="F97" s="1037">
        <f t="shared" si="17"/>
        <v>0</v>
      </c>
      <c r="G97" s="1033"/>
      <c r="H97" s="1024">
        <f t="shared" si="18"/>
        <v>0</v>
      </c>
      <c r="I97" s="996" t="str">
        <f t="shared" si="13"/>
        <v xml:space="preserve"> </v>
      </c>
      <c r="J97" s="1017">
        <f t="shared" si="14"/>
        <v>0</v>
      </c>
      <c r="K97" s="1002"/>
      <c r="L97" s="1003"/>
      <c r="M97" s="1003"/>
      <c r="N97" s="1005">
        <f t="shared" si="19"/>
        <v>0</v>
      </c>
      <c r="O97" s="871"/>
      <c r="P97" s="757">
        <f t="shared" si="15"/>
        <v>0</v>
      </c>
      <c r="Q97" s="757">
        <f t="shared" si="20"/>
        <v>0</v>
      </c>
      <c r="R97" s="879"/>
      <c r="S97" s="873">
        <f t="shared" si="16"/>
        <v>0</v>
      </c>
      <c r="T97" s="819"/>
      <c r="U97" s="819"/>
      <c r="V97" s="819"/>
      <c r="W97" s="819"/>
      <c r="X97" s="819"/>
      <c r="Y97" s="819"/>
      <c r="Z97" s="819"/>
      <c r="AA97" s="819"/>
      <c r="AB97" s="819"/>
      <c r="AC97" s="819"/>
      <c r="AD97" s="819"/>
      <c r="AE97" s="819"/>
      <c r="AF97" s="819"/>
      <c r="AG97" s="819"/>
      <c r="AH97" s="819"/>
      <c r="AI97" s="819"/>
      <c r="AJ97" s="819"/>
      <c r="AK97" s="819"/>
      <c r="AL97" s="819"/>
      <c r="AM97" s="819"/>
      <c r="AN97" s="819"/>
      <c r="AO97" s="819"/>
      <c r="AP97" s="819"/>
      <c r="AQ97" s="819"/>
      <c r="AR97" s="819"/>
      <c r="AS97" s="819"/>
      <c r="AT97" s="819"/>
      <c r="AU97" s="819"/>
      <c r="AV97" s="819"/>
      <c r="AW97" s="819"/>
      <c r="AX97" s="819"/>
      <c r="AY97" s="819"/>
      <c r="AZ97" s="819"/>
      <c r="BA97" s="819"/>
      <c r="BB97" s="819"/>
      <c r="BC97" s="819"/>
    </row>
    <row r="98" spans="1:55" s="880" customFormat="1" ht="16.5" customHeight="1" x14ac:dyDescent="0.2">
      <c r="A98" s="875">
        <v>81</v>
      </c>
      <c r="B98" s="876"/>
      <c r="C98" s="877"/>
      <c r="D98" s="878"/>
      <c r="E98" s="1026"/>
      <c r="F98" s="1037">
        <f t="shared" si="17"/>
        <v>0</v>
      </c>
      <c r="G98" s="1033"/>
      <c r="H98" s="1024">
        <f t="shared" si="18"/>
        <v>0</v>
      </c>
      <c r="I98" s="996" t="str">
        <f t="shared" si="13"/>
        <v xml:space="preserve"> </v>
      </c>
      <c r="J98" s="1017">
        <f t="shared" si="14"/>
        <v>0</v>
      </c>
      <c r="K98" s="1002"/>
      <c r="L98" s="1003"/>
      <c r="M98" s="1003"/>
      <c r="N98" s="1005">
        <f t="shared" si="19"/>
        <v>0</v>
      </c>
      <c r="O98" s="871"/>
      <c r="P98" s="757">
        <f t="shared" si="15"/>
        <v>0</v>
      </c>
      <c r="Q98" s="757">
        <f t="shared" si="20"/>
        <v>0</v>
      </c>
      <c r="R98" s="879"/>
      <c r="S98" s="873">
        <f t="shared" si="16"/>
        <v>0</v>
      </c>
      <c r="T98" s="819"/>
      <c r="U98" s="819"/>
      <c r="V98" s="819"/>
      <c r="W98" s="819"/>
      <c r="X98" s="819"/>
      <c r="Y98" s="819"/>
      <c r="Z98" s="819"/>
      <c r="AA98" s="819"/>
      <c r="AB98" s="819"/>
      <c r="AC98" s="819"/>
      <c r="AD98" s="819"/>
      <c r="AE98" s="819"/>
      <c r="AF98" s="819"/>
      <c r="AG98" s="819"/>
      <c r="AH98" s="819"/>
      <c r="AI98" s="819"/>
      <c r="AJ98" s="819"/>
      <c r="AK98" s="819"/>
      <c r="AL98" s="819"/>
      <c r="AM98" s="819"/>
      <c r="AN98" s="819"/>
      <c r="AO98" s="819"/>
      <c r="AP98" s="819"/>
      <c r="AQ98" s="819"/>
      <c r="AR98" s="819"/>
      <c r="AS98" s="819"/>
      <c r="AT98" s="819"/>
      <c r="AU98" s="819"/>
      <c r="AV98" s="819"/>
      <c r="AW98" s="819"/>
      <c r="AX98" s="819"/>
      <c r="AY98" s="819"/>
      <c r="AZ98" s="819"/>
      <c r="BA98" s="819"/>
      <c r="BB98" s="819"/>
      <c r="BC98" s="819"/>
    </row>
    <row r="99" spans="1:55" s="880" customFormat="1" ht="16.5" customHeight="1" x14ac:dyDescent="0.2">
      <c r="A99" s="875">
        <v>82</v>
      </c>
      <c r="B99" s="876"/>
      <c r="C99" s="877"/>
      <c r="D99" s="878"/>
      <c r="E99" s="1026"/>
      <c r="F99" s="1037">
        <f t="shared" si="17"/>
        <v>0</v>
      </c>
      <c r="G99" s="1033"/>
      <c r="H99" s="1024">
        <f t="shared" si="18"/>
        <v>0</v>
      </c>
      <c r="I99" s="996" t="str">
        <f t="shared" si="13"/>
        <v xml:space="preserve"> </v>
      </c>
      <c r="J99" s="1017">
        <f t="shared" si="14"/>
        <v>0</v>
      </c>
      <c r="K99" s="1002"/>
      <c r="L99" s="1003"/>
      <c r="M99" s="1003"/>
      <c r="N99" s="1005">
        <f t="shared" si="19"/>
        <v>0</v>
      </c>
      <c r="O99" s="871"/>
      <c r="P99" s="757">
        <f t="shared" si="15"/>
        <v>0</v>
      </c>
      <c r="Q99" s="757">
        <f t="shared" si="20"/>
        <v>0</v>
      </c>
      <c r="R99" s="879"/>
      <c r="S99" s="873">
        <f t="shared" si="16"/>
        <v>0</v>
      </c>
      <c r="T99" s="819"/>
      <c r="U99" s="819"/>
      <c r="V99" s="819"/>
      <c r="W99" s="819"/>
      <c r="X99" s="819"/>
      <c r="Y99" s="819"/>
      <c r="Z99" s="819"/>
      <c r="AA99" s="819"/>
      <c r="AB99" s="819"/>
      <c r="AC99" s="819"/>
      <c r="AD99" s="819"/>
      <c r="AE99" s="819"/>
      <c r="AF99" s="819"/>
      <c r="AG99" s="819"/>
      <c r="AH99" s="819"/>
      <c r="AI99" s="819"/>
      <c r="AJ99" s="819"/>
      <c r="AK99" s="819"/>
      <c r="AL99" s="819"/>
      <c r="AM99" s="819"/>
      <c r="AN99" s="819"/>
      <c r="AO99" s="819"/>
      <c r="AP99" s="819"/>
      <c r="AQ99" s="819"/>
      <c r="AR99" s="819"/>
      <c r="AS99" s="819"/>
      <c r="AT99" s="819"/>
      <c r="AU99" s="819"/>
      <c r="AV99" s="819"/>
      <c r="AW99" s="819"/>
      <c r="AX99" s="819"/>
      <c r="AY99" s="819"/>
      <c r="AZ99" s="819"/>
      <c r="BA99" s="819"/>
      <c r="BB99" s="819"/>
      <c r="BC99" s="819"/>
    </row>
    <row r="100" spans="1:55" s="880" customFormat="1" ht="16.5" customHeight="1" x14ac:dyDescent="0.2">
      <c r="A100" s="875">
        <v>83</v>
      </c>
      <c r="B100" s="876"/>
      <c r="C100" s="877"/>
      <c r="D100" s="878"/>
      <c r="E100" s="1026"/>
      <c r="F100" s="1037">
        <f t="shared" si="17"/>
        <v>0</v>
      </c>
      <c r="G100" s="1033"/>
      <c r="H100" s="1024">
        <f t="shared" si="18"/>
        <v>0</v>
      </c>
      <c r="I100" s="996" t="str">
        <f t="shared" si="13"/>
        <v xml:space="preserve"> </v>
      </c>
      <c r="J100" s="1017">
        <f t="shared" si="14"/>
        <v>0</v>
      </c>
      <c r="K100" s="1002"/>
      <c r="L100" s="1003"/>
      <c r="M100" s="1003"/>
      <c r="N100" s="1005">
        <f t="shared" si="19"/>
        <v>0</v>
      </c>
      <c r="O100" s="871"/>
      <c r="P100" s="757">
        <f t="shared" si="15"/>
        <v>0</v>
      </c>
      <c r="Q100" s="757">
        <f t="shared" si="20"/>
        <v>0</v>
      </c>
      <c r="R100" s="879"/>
      <c r="S100" s="873">
        <f t="shared" si="16"/>
        <v>0</v>
      </c>
      <c r="T100" s="819"/>
      <c r="U100" s="819"/>
      <c r="V100" s="819"/>
      <c r="W100" s="819"/>
      <c r="X100" s="819"/>
      <c r="Y100" s="819"/>
      <c r="Z100" s="819"/>
      <c r="AA100" s="819"/>
      <c r="AB100" s="819"/>
      <c r="AC100" s="819"/>
      <c r="AD100" s="819"/>
      <c r="AE100" s="819"/>
      <c r="AF100" s="819"/>
      <c r="AG100" s="819"/>
      <c r="AH100" s="819"/>
      <c r="AI100" s="819"/>
      <c r="AJ100" s="819"/>
      <c r="AK100" s="819"/>
      <c r="AL100" s="819"/>
      <c r="AM100" s="819"/>
      <c r="AN100" s="819"/>
      <c r="AO100" s="819"/>
      <c r="AP100" s="819"/>
      <c r="AQ100" s="819"/>
      <c r="AR100" s="819"/>
      <c r="AS100" s="819"/>
      <c r="AT100" s="819"/>
      <c r="AU100" s="819"/>
      <c r="AV100" s="819"/>
      <c r="AW100" s="819"/>
      <c r="AX100" s="819"/>
      <c r="AY100" s="819"/>
      <c r="AZ100" s="819"/>
      <c r="BA100" s="819"/>
      <c r="BB100" s="819"/>
      <c r="BC100" s="819"/>
    </row>
    <row r="101" spans="1:55" s="880" customFormat="1" ht="16.5" customHeight="1" x14ac:dyDescent="0.2">
      <c r="A101" s="875">
        <v>84</v>
      </c>
      <c r="B101" s="876"/>
      <c r="C101" s="877"/>
      <c r="D101" s="878"/>
      <c r="E101" s="1026"/>
      <c r="F101" s="1037">
        <f t="shared" si="17"/>
        <v>0</v>
      </c>
      <c r="G101" s="1033"/>
      <c r="H101" s="1024">
        <f t="shared" si="18"/>
        <v>0</v>
      </c>
      <c r="I101" s="996" t="str">
        <f t="shared" si="13"/>
        <v xml:space="preserve"> </v>
      </c>
      <c r="J101" s="1017">
        <f t="shared" si="14"/>
        <v>0</v>
      </c>
      <c r="K101" s="1002"/>
      <c r="L101" s="1003"/>
      <c r="M101" s="1003"/>
      <c r="N101" s="1005">
        <f t="shared" si="19"/>
        <v>0</v>
      </c>
      <c r="O101" s="871"/>
      <c r="P101" s="757">
        <f t="shared" si="15"/>
        <v>0</v>
      </c>
      <c r="Q101" s="757">
        <f t="shared" si="20"/>
        <v>0</v>
      </c>
      <c r="R101" s="879"/>
      <c r="S101" s="873">
        <f t="shared" si="16"/>
        <v>0</v>
      </c>
      <c r="T101" s="819"/>
      <c r="U101" s="819"/>
      <c r="V101" s="819"/>
      <c r="W101" s="819"/>
      <c r="X101" s="819"/>
      <c r="Y101" s="819"/>
      <c r="Z101" s="819"/>
      <c r="AA101" s="819"/>
      <c r="AB101" s="819"/>
      <c r="AC101" s="819"/>
      <c r="AD101" s="819"/>
      <c r="AE101" s="819"/>
      <c r="AF101" s="819"/>
      <c r="AG101" s="819"/>
      <c r="AH101" s="819"/>
      <c r="AI101" s="819"/>
      <c r="AJ101" s="819"/>
      <c r="AK101" s="819"/>
      <c r="AL101" s="819"/>
      <c r="AM101" s="819"/>
      <c r="AN101" s="819"/>
      <c r="AO101" s="819"/>
      <c r="AP101" s="819"/>
      <c r="AQ101" s="819"/>
      <c r="AR101" s="819"/>
      <c r="AS101" s="819"/>
      <c r="AT101" s="819"/>
      <c r="AU101" s="819"/>
      <c r="AV101" s="819"/>
      <c r="AW101" s="819"/>
      <c r="AX101" s="819"/>
      <c r="AY101" s="819"/>
      <c r="AZ101" s="819"/>
      <c r="BA101" s="819"/>
      <c r="BB101" s="819"/>
      <c r="BC101" s="819"/>
    </row>
    <row r="102" spans="1:55" s="880" customFormat="1" ht="16.5" customHeight="1" x14ac:dyDescent="0.2">
      <c r="A102" s="875">
        <v>85</v>
      </c>
      <c r="B102" s="876"/>
      <c r="C102" s="877"/>
      <c r="D102" s="878"/>
      <c r="E102" s="1026"/>
      <c r="F102" s="1037">
        <f t="shared" si="17"/>
        <v>0</v>
      </c>
      <c r="G102" s="1033"/>
      <c r="H102" s="1024">
        <f t="shared" si="18"/>
        <v>0</v>
      </c>
      <c r="I102" s="996" t="str">
        <f t="shared" si="13"/>
        <v xml:space="preserve"> </v>
      </c>
      <c r="J102" s="1017">
        <f t="shared" si="14"/>
        <v>0</v>
      </c>
      <c r="K102" s="1002"/>
      <c r="L102" s="1003"/>
      <c r="M102" s="1003"/>
      <c r="N102" s="1005">
        <f t="shared" si="19"/>
        <v>0</v>
      </c>
      <c r="O102" s="871"/>
      <c r="P102" s="757">
        <f t="shared" si="15"/>
        <v>0</v>
      </c>
      <c r="Q102" s="757">
        <f t="shared" si="20"/>
        <v>0</v>
      </c>
      <c r="R102" s="879"/>
      <c r="S102" s="873">
        <f t="shared" si="16"/>
        <v>0</v>
      </c>
      <c r="T102" s="819"/>
      <c r="U102" s="819"/>
      <c r="V102" s="819"/>
      <c r="W102" s="819"/>
      <c r="X102" s="819"/>
      <c r="Y102" s="819"/>
      <c r="Z102" s="819"/>
      <c r="AA102" s="819"/>
      <c r="AB102" s="819"/>
      <c r="AC102" s="819"/>
      <c r="AD102" s="819"/>
      <c r="AE102" s="819"/>
      <c r="AF102" s="819"/>
      <c r="AG102" s="819"/>
      <c r="AH102" s="819"/>
      <c r="AI102" s="819"/>
      <c r="AJ102" s="819"/>
      <c r="AK102" s="819"/>
      <c r="AL102" s="819"/>
      <c r="AM102" s="819"/>
      <c r="AN102" s="819"/>
      <c r="AO102" s="819"/>
      <c r="AP102" s="819"/>
      <c r="AQ102" s="819"/>
      <c r="AR102" s="819"/>
      <c r="AS102" s="819"/>
      <c r="AT102" s="819"/>
      <c r="AU102" s="819"/>
      <c r="AV102" s="819"/>
      <c r="AW102" s="819"/>
      <c r="AX102" s="819"/>
      <c r="AY102" s="819"/>
      <c r="AZ102" s="819"/>
      <c r="BA102" s="819"/>
      <c r="BB102" s="819"/>
      <c r="BC102" s="819"/>
    </row>
    <row r="103" spans="1:55" s="880" customFormat="1" ht="16.5" customHeight="1" x14ac:dyDescent="0.2">
      <c r="A103" s="875">
        <v>86</v>
      </c>
      <c r="B103" s="876"/>
      <c r="C103" s="877"/>
      <c r="D103" s="878"/>
      <c r="E103" s="1026"/>
      <c r="F103" s="1037">
        <f t="shared" si="17"/>
        <v>0</v>
      </c>
      <c r="G103" s="1033"/>
      <c r="H103" s="1024">
        <f t="shared" si="18"/>
        <v>0</v>
      </c>
      <c r="I103" s="996" t="str">
        <f t="shared" si="13"/>
        <v xml:space="preserve"> </v>
      </c>
      <c r="J103" s="1017">
        <f t="shared" si="14"/>
        <v>0</v>
      </c>
      <c r="K103" s="1002"/>
      <c r="L103" s="1003"/>
      <c r="M103" s="1003"/>
      <c r="N103" s="1005">
        <f t="shared" si="19"/>
        <v>0</v>
      </c>
      <c r="O103" s="871"/>
      <c r="P103" s="757">
        <f t="shared" si="15"/>
        <v>0</v>
      </c>
      <c r="Q103" s="757">
        <f t="shared" si="20"/>
        <v>0</v>
      </c>
      <c r="R103" s="879"/>
      <c r="S103" s="873">
        <f t="shared" si="16"/>
        <v>0</v>
      </c>
      <c r="T103" s="819"/>
      <c r="U103" s="819"/>
      <c r="V103" s="819"/>
      <c r="W103" s="819"/>
      <c r="X103" s="819"/>
      <c r="Y103" s="819"/>
      <c r="Z103" s="819"/>
      <c r="AA103" s="819"/>
      <c r="AB103" s="819"/>
      <c r="AC103" s="819"/>
      <c r="AD103" s="819"/>
      <c r="AE103" s="819"/>
      <c r="AF103" s="819"/>
      <c r="AG103" s="819"/>
      <c r="AH103" s="819"/>
      <c r="AI103" s="819"/>
      <c r="AJ103" s="819"/>
      <c r="AK103" s="819"/>
      <c r="AL103" s="819"/>
      <c r="AM103" s="819"/>
      <c r="AN103" s="819"/>
      <c r="AO103" s="819"/>
      <c r="AP103" s="819"/>
      <c r="AQ103" s="819"/>
      <c r="AR103" s="819"/>
      <c r="AS103" s="819"/>
      <c r="AT103" s="819"/>
      <c r="AU103" s="819"/>
      <c r="AV103" s="819"/>
      <c r="AW103" s="819"/>
      <c r="AX103" s="819"/>
      <c r="AY103" s="819"/>
      <c r="AZ103" s="819"/>
      <c r="BA103" s="819"/>
      <c r="BB103" s="819"/>
      <c r="BC103" s="819"/>
    </row>
    <row r="104" spans="1:55" s="880" customFormat="1" ht="16.5" customHeight="1" x14ac:dyDescent="0.2">
      <c r="A104" s="875">
        <v>87</v>
      </c>
      <c r="B104" s="876"/>
      <c r="C104" s="877"/>
      <c r="D104" s="878"/>
      <c r="E104" s="1026"/>
      <c r="F104" s="1037">
        <f t="shared" si="17"/>
        <v>0</v>
      </c>
      <c r="G104" s="1033"/>
      <c r="H104" s="1024">
        <f t="shared" si="18"/>
        <v>0</v>
      </c>
      <c r="I104" s="996" t="str">
        <f t="shared" si="13"/>
        <v xml:space="preserve"> </v>
      </c>
      <c r="J104" s="1017">
        <f t="shared" si="14"/>
        <v>0</v>
      </c>
      <c r="K104" s="1002"/>
      <c r="L104" s="1003"/>
      <c r="M104" s="1003"/>
      <c r="N104" s="1005">
        <f t="shared" si="19"/>
        <v>0</v>
      </c>
      <c r="O104" s="871"/>
      <c r="P104" s="757">
        <f t="shared" si="15"/>
        <v>0</v>
      </c>
      <c r="Q104" s="757">
        <f t="shared" si="20"/>
        <v>0</v>
      </c>
      <c r="R104" s="879"/>
      <c r="S104" s="873">
        <f t="shared" si="16"/>
        <v>0</v>
      </c>
      <c r="T104" s="819"/>
      <c r="U104" s="819"/>
      <c r="V104" s="819"/>
      <c r="W104" s="819"/>
      <c r="X104" s="819"/>
      <c r="Y104" s="819"/>
      <c r="Z104" s="819"/>
      <c r="AA104" s="819"/>
      <c r="AB104" s="819"/>
      <c r="AC104" s="819"/>
      <c r="AD104" s="819"/>
      <c r="AE104" s="819"/>
      <c r="AF104" s="819"/>
      <c r="AG104" s="819"/>
      <c r="AH104" s="819"/>
      <c r="AI104" s="819"/>
      <c r="AJ104" s="819"/>
      <c r="AK104" s="819"/>
      <c r="AL104" s="819"/>
      <c r="AM104" s="819"/>
      <c r="AN104" s="819"/>
      <c r="AO104" s="819"/>
      <c r="AP104" s="819"/>
      <c r="AQ104" s="819"/>
      <c r="AR104" s="819"/>
      <c r="AS104" s="819"/>
      <c r="AT104" s="819"/>
      <c r="AU104" s="819"/>
      <c r="AV104" s="819"/>
      <c r="AW104" s="819"/>
      <c r="AX104" s="819"/>
      <c r="AY104" s="819"/>
      <c r="AZ104" s="819"/>
      <c r="BA104" s="819"/>
      <c r="BB104" s="819"/>
      <c r="BC104" s="819"/>
    </row>
    <row r="105" spans="1:55" s="880" customFormat="1" ht="16.5" customHeight="1" x14ac:dyDescent="0.2">
      <c r="A105" s="875">
        <v>88</v>
      </c>
      <c r="B105" s="876"/>
      <c r="C105" s="877"/>
      <c r="D105" s="878"/>
      <c r="E105" s="1026"/>
      <c r="F105" s="1037">
        <f t="shared" si="17"/>
        <v>0</v>
      </c>
      <c r="G105" s="1033"/>
      <c r="H105" s="1024">
        <f t="shared" si="18"/>
        <v>0</v>
      </c>
      <c r="I105" s="996" t="str">
        <f t="shared" si="13"/>
        <v xml:space="preserve"> </v>
      </c>
      <c r="J105" s="1017">
        <f t="shared" si="14"/>
        <v>0</v>
      </c>
      <c r="K105" s="1002"/>
      <c r="L105" s="1003"/>
      <c r="M105" s="1003"/>
      <c r="N105" s="1005">
        <f t="shared" si="19"/>
        <v>0</v>
      </c>
      <c r="O105" s="871"/>
      <c r="P105" s="757">
        <f t="shared" si="15"/>
        <v>0</v>
      </c>
      <c r="Q105" s="757">
        <f t="shared" si="20"/>
        <v>0</v>
      </c>
      <c r="R105" s="879"/>
      <c r="S105" s="873">
        <f t="shared" si="16"/>
        <v>0</v>
      </c>
      <c r="T105" s="819"/>
      <c r="U105" s="819"/>
      <c r="V105" s="819"/>
      <c r="W105" s="819"/>
      <c r="X105" s="819"/>
      <c r="Y105" s="819"/>
      <c r="Z105" s="819"/>
      <c r="AA105" s="819"/>
      <c r="AB105" s="819"/>
      <c r="AC105" s="819"/>
      <c r="AD105" s="819"/>
      <c r="AE105" s="819"/>
      <c r="AF105" s="819"/>
      <c r="AG105" s="819"/>
      <c r="AH105" s="819"/>
      <c r="AI105" s="819"/>
      <c r="AJ105" s="819"/>
      <c r="AK105" s="819"/>
      <c r="AL105" s="819"/>
      <c r="AM105" s="819"/>
      <c r="AN105" s="819"/>
      <c r="AO105" s="819"/>
      <c r="AP105" s="819"/>
      <c r="AQ105" s="819"/>
      <c r="AR105" s="819"/>
      <c r="AS105" s="819"/>
      <c r="AT105" s="819"/>
      <c r="AU105" s="819"/>
      <c r="AV105" s="819"/>
      <c r="AW105" s="819"/>
      <c r="AX105" s="819"/>
      <c r="AY105" s="819"/>
      <c r="AZ105" s="819"/>
      <c r="BA105" s="819"/>
      <c r="BB105" s="819"/>
      <c r="BC105" s="819"/>
    </row>
    <row r="106" spans="1:55" s="880" customFormat="1" ht="16.5" customHeight="1" x14ac:dyDescent="0.2">
      <c r="A106" s="875">
        <v>89</v>
      </c>
      <c r="B106" s="876"/>
      <c r="C106" s="877"/>
      <c r="D106" s="878"/>
      <c r="E106" s="1026"/>
      <c r="F106" s="1037">
        <f t="shared" si="17"/>
        <v>0</v>
      </c>
      <c r="G106" s="1033"/>
      <c r="H106" s="1024">
        <f t="shared" si="18"/>
        <v>0</v>
      </c>
      <c r="I106" s="996" t="str">
        <f t="shared" si="13"/>
        <v xml:space="preserve"> </v>
      </c>
      <c r="J106" s="1017">
        <f t="shared" si="14"/>
        <v>0</v>
      </c>
      <c r="K106" s="1002"/>
      <c r="L106" s="1003"/>
      <c r="M106" s="1003"/>
      <c r="N106" s="1005">
        <f t="shared" si="19"/>
        <v>0</v>
      </c>
      <c r="O106" s="871"/>
      <c r="P106" s="757">
        <f t="shared" si="15"/>
        <v>0</v>
      </c>
      <c r="Q106" s="757">
        <f t="shared" si="20"/>
        <v>0</v>
      </c>
      <c r="R106" s="879"/>
      <c r="S106" s="873">
        <f t="shared" si="16"/>
        <v>0</v>
      </c>
      <c r="T106" s="819"/>
      <c r="U106" s="819"/>
      <c r="V106" s="819"/>
      <c r="W106" s="819"/>
      <c r="X106" s="819"/>
      <c r="Y106" s="819"/>
      <c r="Z106" s="819"/>
      <c r="AA106" s="819"/>
      <c r="AB106" s="819"/>
      <c r="AC106" s="819"/>
      <c r="AD106" s="819"/>
      <c r="AE106" s="819"/>
      <c r="AF106" s="819"/>
      <c r="AG106" s="819"/>
      <c r="AH106" s="819"/>
      <c r="AI106" s="819"/>
      <c r="AJ106" s="819"/>
      <c r="AK106" s="819"/>
      <c r="AL106" s="819"/>
      <c r="AM106" s="819"/>
      <c r="AN106" s="819"/>
      <c r="AO106" s="819"/>
      <c r="AP106" s="819"/>
      <c r="AQ106" s="819"/>
      <c r="AR106" s="819"/>
      <c r="AS106" s="819"/>
      <c r="AT106" s="819"/>
      <c r="AU106" s="819"/>
      <c r="AV106" s="819"/>
      <c r="AW106" s="819"/>
      <c r="AX106" s="819"/>
      <c r="AY106" s="819"/>
      <c r="AZ106" s="819"/>
      <c r="BA106" s="819"/>
      <c r="BB106" s="819"/>
      <c r="BC106" s="819"/>
    </row>
    <row r="107" spans="1:55" s="880" customFormat="1" ht="16.5" customHeight="1" x14ac:dyDescent="0.2">
      <c r="A107" s="875">
        <v>90</v>
      </c>
      <c r="B107" s="876"/>
      <c r="C107" s="877"/>
      <c r="D107" s="878"/>
      <c r="E107" s="1026"/>
      <c r="F107" s="1037">
        <f t="shared" si="17"/>
        <v>0</v>
      </c>
      <c r="G107" s="1033"/>
      <c r="H107" s="1024">
        <f t="shared" si="18"/>
        <v>0</v>
      </c>
      <c r="I107" s="996" t="str">
        <f t="shared" si="13"/>
        <v xml:space="preserve"> </v>
      </c>
      <c r="J107" s="1017">
        <f t="shared" si="14"/>
        <v>0</v>
      </c>
      <c r="K107" s="1002"/>
      <c r="L107" s="1003"/>
      <c r="M107" s="1003"/>
      <c r="N107" s="1005">
        <f t="shared" si="19"/>
        <v>0</v>
      </c>
      <c r="O107" s="871"/>
      <c r="P107" s="757">
        <f t="shared" si="15"/>
        <v>0</v>
      </c>
      <c r="Q107" s="757">
        <f t="shared" si="20"/>
        <v>0</v>
      </c>
      <c r="R107" s="879"/>
      <c r="S107" s="873">
        <f t="shared" si="16"/>
        <v>0</v>
      </c>
      <c r="T107" s="819"/>
      <c r="U107" s="819"/>
      <c r="V107" s="819"/>
      <c r="W107" s="819"/>
      <c r="X107" s="819"/>
      <c r="Y107" s="819"/>
      <c r="Z107" s="819"/>
      <c r="AA107" s="819"/>
      <c r="AB107" s="819"/>
      <c r="AC107" s="819"/>
      <c r="AD107" s="819"/>
      <c r="AE107" s="819"/>
      <c r="AF107" s="819"/>
      <c r="AG107" s="819"/>
      <c r="AH107" s="819"/>
      <c r="AI107" s="819"/>
      <c r="AJ107" s="819"/>
      <c r="AK107" s="819"/>
      <c r="AL107" s="819"/>
      <c r="AM107" s="819"/>
      <c r="AN107" s="819"/>
      <c r="AO107" s="819"/>
      <c r="AP107" s="819"/>
      <c r="AQ107" s="819"/>
      <c r="AR107" s="819"/>
      <c r="AS107" s="819"/>
      <c r="AT107" s="819"/>
      <c r="AU107" s="819"/>
      <c r="AV107" s="819"/>
      <c r="AW107" s="819"/>
      <c r="AX107" s="819"/>
      <c r="AY107" s="819"/>
      <c r="AZ107" s="819"/>
      <c r="BA107" s="819"/>
      <c r="BB107" s="819"/>
      <c r="BC107" s="819"/>
    </row>
    <row r="108" spans="1:55" s="880" customFormat="1" ht="16.5" customHeight="1" x14ac:dyDescent="0.2">
      <c r="A108" s="875">
        <v>91</v>
      </c>
      <c r="B108" s="876"/>
      <c r="C108" s="877"/>
      <c r="D108" s="878"/>
      <c r="E108" s="1026"/>
      <c r="F108" s="1037">
        <f t="shared" si="17"/>
        <v>0</v>
      </c>
      <c r="G108" s="1033"/>
      <c r="H108" s="1024">
        <f t="shared" si="18"/>
        <v>0</v>
      </c>
      <c r="I108" s="996" t="str">
        <f t="shared" si="13"/>
        <v xml:space="preserve"> </v>
      </c>
      <c r="J108" s="1017">
        <f t="shared" si="14"/>
        <v>0</v>
      </c>
      <c r="K108" s="1002"/>
      <c r="L108" s="1003"/>
      <c r="M108" s="1003"/>
      <c r="N108" s="1005">
        <f t="shared" si="19"/>
        <v>0</v>
      </c>
      <c r="O108" s="871"/>
      <c r="P108" s="757">
        <f t="shared" si="15"/>
        <v>0</v>
      </c>
      <c r="Q108" s="757">
        <f t="shared" si="20"/>
        <v>0</v>
      </c>
      <c r="R108" s="879"/>
      <c r="S108" s="873">
        <f t="shared" si="16"/>
        <v>0</v>
      </c>
      <c r="T108" s="819"/>
      <c r="U108" s="819"/>
      <c r="V108" s="819"/>
      <c r="W108" s="819"/>
      <c r="X108" s="819"/>
      <c r="Y108" s="819"/>
      <c r="Z108" s="819"/>
      <c r="AA108" s="819"/>
      <c r="AB108" s="819"/>
      <c r="AC108" s="819"/>
      <c r="AD108" s="819"/>
      <c r="AE108" s="819"/>
      <c r="AF108" s="819"/>
      <c r="AG108" s="819"/>
      <c r="AH108" s="819"/>
      <c r="AI108" s="819"/>
      <c r="AJ108" s="819"/>
      <c r="AK108" s="819"/>
      <c r="AL108" s="819"/>
      <c r="AM108" s="819"/>
      <c r="AN108" s="819"/>
      <c r="AO108" s="819"/>
      <c r="AP108" s="819"/>
      <c r="AQ108" s="819"/>
      <c r="AR108" s="819"/>
      <c r="AS108" s="819"/>
      <c r="AT108" s="819"/>
      <c r="AU108" s="819"/>
      <c r="AV108" s="819"/>
      <c r="AW108" s="819"/>
      <c r="AX108" s="819"/>
      <c r="AY108" s="819"/>
      <c r="AZ108" s="819"/>
      <c r="BA108" s="819"/>
      <c r="BB108" s="819"/>
      <c r="BC108" s="819"/>
    </row>
    <row r="109" spans="1:55" s="880" customFormat="1" ht="16.5" customHeight="1" x14ac:dyDescent="0.2">
      <c r="A109" s="875">
        <v>92</v>
      </c>
      <c r="B109" s="876"/>
      <c r="C109" s="877"/>
      <c r="D109" s="878"/>
      <c r="E109" s="1026"/>
      <c r="F109" s="1037">
        <f t="shared" si="17"/>
        <v>0</v>
      </c>
      <c r="G109" s="1033"/>
      <c r="H109" s="1024">
        <f t="shared" si="18"/>
        <v>0</v>
      </c>
      <c r="I109" s="996" t="str">
        <f t="shared" si="13"/>
        <v xml:space="preserve"> </v>
      </c>
      <c r="J109" s="1017">
        <f t="shared" si="14"/>
        <v>0</v>
      </c>
      <c r="K109" s="1002"/>
      <c r="L109" s="1003"/>
      <c r="M109" s="1003"/>
      <c r="N109" s="1005">
        <f t="shared" si="19"/>
        <v>0</v>
      </c>
      <c r="O109" s="871"/>
      <c r="P109" s="757">
        <f t="shared" si="15"/>
        <v>0</v>
      </c>
      <c r="Q109" s="757">
        <f t="shared" si="20"/>
        <v>0</v>
      </c>
      <c r="R109" s="879"/>
      <c r="S109" s="873">
        <f t="shared" si="16"/>
        <v>0</v>
      </c>
      <c r="T109" s="819"/>
      <c r="U109" s="819"/>
      <c r="V109" s="819"/>
      <c r="W109" s="819"/>
      <c r="X109" s="819"/>
      <c r="Y109" s="819"/>
      <c r="Z109" s="819"/>
      <c r="AA109" s="819"/>
      <c r="AB109" s="819"/>
      <c r="AC109" s="819"/>
      <c r="AD109" s="819"/>
      <c r="AE109" s="819"/>
      <c r="AF109" s="819"/>
      <c r="AG109" s="819"/>
      <c r="AH109" s="819"/>
      <c r="AI109" s="819"/>
      <c r="AJ109" s="819"/>
      <c r="AK109" s="819"/>
      <c r="AL109" s="819"/>
      <c r="AM109" s="819"/>
      <c r="AN109" s="819"/>
      <c r="AO109" s="819"/>
      <c r="AP109" s="819"/>
      <c r="AQ109" s="819"/>
      <c r="AR109" s="819"/>
      <c r="AS109" s="819"/>
      <c r="AT109" s="819"/>
      <c r="AU109" s="819"/>
      <c r="AV109" s="819"/>
      <c r="AW109" s="819"/>
      <c r="AX109" s="819"/>
      <c r="AY109" s="819"/>
      <c r="AZ109" s="819"/>
      <c r="BA109" s="819"/>
      <c r="BB109" s="819"/>
      <c r="BC109" s="819"/>
    </row>
    <row r="110" spans="1:55" s="880" customFormat="1" ht="16.5" customHeight="1" x14ac:dyDescent="0.2">
      <c r="A110" s="875">
        <v>93</v>
      </c>
      <c r="B110" s="876"/>
      <c r="C110" s="877"/>
      <c r="D110" s="878"/>
      <c r="E110" s="1026"/>
      <c r="F110" s="1037">
        <f t="shared" si="17"/>
        <v>0</v>
      </c>
      <c r="G110" s="1033"/>
      <c r="H110" s="1024">
        <f t="shared" si="18"/>
        <v>0</v>
      </c>
      <c r="I110" s="996" t="str">
        <f t="shared" si="13"/>
        <v xml:space="preserve"> </v>
      </c>
      <c r="J110" s="1017">
        <f t="shared" si="14"/>
        <v>0</v>
      </c>
      <c r="K110" s="1002"/>
      <c r="L110" s="1003"/>
      <c r="M110" s="1003"/>
      <c r="N110" s="1005">
        <f t="shared" si="19"/>
        <v>0</v>
      </c>
      <c r="O110" s="871"/>
      <c r="P110" s="757">
        <f t="shared" si="15"/>
        <v>0</v>
      </c>
      <c r="Q110" s="757">
        <f t="shared" si="20"/>
        <v>0</v>
      </c>
      <c r="R110" s="879"/>
      <c r="S110" s="873">
        <f t="shared" si="16"/>
        <v>0</v>
      </c>
      <c r="T110" s="819"/>
      <c r="U110" s="819"/>
      <c r="V110" s="819"/>
      <c r="W110" s="819"/>
      <c r="X110" s="819"/>
      <c r="Y110" s="819"/>
      <c r="Z110" s="819"/>
      <c r="AA110" s="819"/>
      <c r="AB110" s="819"/>
      <c r="AC110" s="819"/>
      <c r="AD110" s="819"/>
      <c r="AE110" s="819"/>
      <c r="AF110" s="819"/>
      <c r="AG110" s="819"/>
      <c r="AH110" s="819"/>
      <c r="AI110" s="819"/>
      <c r="AJ110" s="819"/>
      <c r="AK110" s="819"/>
      <c r="AL110" s="819"/>
      <c r="AM110" s="819"/>
      <c r="AN110" s="819"/>
      <c r="AO110" s="819"/>
      <c r="AP110" s="819"/>
      <c r="AQ110" s="819"/>
      <c r="AR110" s="819"/>
      <c r="AS110" s="819"/>
      <c r="AT110" s="819"/>
      <c r="AU110" s="819"/>
      <c r="AV110" s="819"/>
      <c r="AW110" s="819"/>
      <c r="AX110" s="819"/>
      <c r="AY110" s="819"/>
      <c r="AZ110" s="819"/>
      <c r="BA110" s="819"/>
      <c r="BB110" s="819"/>
      <c r="BC110" s="819"/>
    </row>
    <row r="111" spans="1:55" s="880" customFormat="1" ht="16.5" customHeight="1" x14ac:dyDescent="0.2">
      <c r="A111" s="875">
        <v>94</v>
      </c>
      <c r="B111" s="876"/>
      <c r="C111" s="877"/>
      <c r="D111" s="878"/>
      <c r="E111" s="1026"/>
      <c r="F111" s="1037">
        <f t="shared" si="17"/>
        <v>0</v>
      </c>
      <c r="G111" s="1033"/>
      <c r="H111" s="1024">
        <f t="shared" si="18"/>
        <v>0</v>
      </c>
      <c r="I111" s="996" t="str">
        <f t="shared" si="13"/>
        <v xml:space="preserve"> </v>
      </c>
      <c r="J111" s="1017">
        <f t="shared" si="14"/>
        <v>0</v>
      </c>
      <c r="K111" s="1002"/>
      <c r="L111" s="1003"/>
      <c r="M111" s="1003"/>
      <c r="N111" s="1005">
        <f t="shared" si="19"/>
        <v>0</v>
      </c>
      <c r="O111" s="871"/>
      <c r="P111" s="757">
        <f t="shared" si="15"/>
        <v>0</v>
      </c>
      <c r="Q111" s="757">
        <f t="shared" si="20"/>
        <v>0</v>
      </c>
      <c r="R111" s="879"/>
      <c r="S111" s="873">
        <f t="shared" si="16"/>
        <v>0</v>
      </c>
      <c r="T111" s="819"/>
      <c r="U111" s="819"/>
      <c r="V111" s="819"/>
      <c r="W111" s="819"/>
      <c r="X111" s="819"/>
      <c r="Y111" s="819"/>
      <c r="Z111" s="819"/>
      <c r="AA111" s="819"/>
      <c r="AB111" s="819"/>
      <c r="AC111" s="819"/>
      <c r="AD111" s="819"/>
      <c r="AE111" s="819"/>
      <c r="AF111" s="819"/>
      <c r="AG111" s="819"/>
      <c r="AH111" s="819"/>
      <c r="AI111" s="819"/>
      <c r="AJ111" s="819"/>
      <c r="AK111" s="819"/>
      <c r="AL111" s="819"/>
      <c r="AM111" s="819"/>
      <c r="AN111" s="819"/>
      <c r="AO111" s="819"/>
      <c r="AP111" s="819"/>
      <c r="AQ111" s="819"/>
      <c r="AR111" s="819"/>
      <c r="AS111" s="819"/>
      <c r="AT111" s="819"/>
      <c r="AU111" s="819"/>
      <c r="AV111" s="819"/>
      <c r="AW111" s="819"/>
      <c r="AX111" s="819"/>
      <c r="AY111" s="819"/>
      <c r="AZ111" s="819"/>
      <c r="BA111" s="819"/>
      <c r="BB111" s="819"/>
      <c r="BC111" s="819"/>
    </row>
    <row r="112" spans="1:55" s="880" customFormat="1" ht="16.5" customHeight="1" x14ac:dyDescent="0.2">
      <c r="A112" s="875">
        <v>95</v>
      </c>
      <c r="B112" s="876"/>
      <c r="C112" s="877"/>
      <c r="D112" s="878"/>
      <c r="E112" s="1026"/>
      <c r="F112" s="1037">
        <f t="shared" si="17"/>
        <v>0</v>
      </c>
      <c r="G112" s="1033"/>
      <c r="H112" s="1024">
        <f t="shared" si="18"/>
        <v>0</v>
      </c>
      <c r="I112" s="996" t="str">
        <f t="shared" si="13"/>
        <v xml:space="preserve"> </v>
      </c>
      <c r="J112" s="1017">
        <f t="shared" si="14"/>
        <v>0</v>
      </c>
      <c r="K112" s="1002"/>
      <c r="L112" s="1003"/>
      <c r="M112" s="1003"/>
      <c r="N112" s="1005">
        <f t="shared" si="19"/>
        <v>0</v>
      </c>
      <c r="O112" s="871"/>
      <c r="P112" s="757">
        <f t="shared" si="15"/>
        <v>0</v>
      </c>
      <c r="Q112" s="757">
        <f t="shared" si="20"/>
        <v>0</v>
      </c>
      <c r="R112" s="879"/>
      <c r="S112" s="873">
        <f t="shared" si="16"/>
        <v>0</v>
      </c>
      <c r="T112" s="819"/>
      <c r="U112" s="819"/>
      <c r="V112" s="819"/>
      <c r="W112" s="819"/>
      <c r="X112" s="819"/>
      <c r="Y112" s="819"/>
      <c r="Z112" s="819"/>
      <c r="AA112" s="819"/>
      <c r="AB112" s="819"/>
      <c r="AC112" s="819"/>
      <c r="AD112" s="819"/>
      <c r="AE112" s="819"/>
      <c r="AF112" s="819"/>
      <c r="AG112" s="819"/>
      <c r="AH112" s="819"/>
      <c r="AI112" s="819"/>
      <c r="AJ112" s="819"/>
      <c r="AK112" s="819"/>
      <c r="AL112" s="819"/>
      <c r="AM112" s="819"/>
      <c r="AN112" s="819"/>
      <c r="AO112" s="819"/>
      <c r="AP112" s="819"/>
      <c r="AQ112" s="819"/>
      <c r="AR112" s="819"/>
      <c r="AS112" s="819"/>
      <c r="AT112" s="819"/>
      <c r="AU112" s="819"/>
      <c r="AV112" s="819"/>
      <c r="AW112" s="819"/>
      <c r="AX112" s="819"/>
      <c r="AY112" s="819"/>
      <c r="AZ112" s="819"/>
      <c r="BA112" s="819"/>
      <c r="BB112" s="819"/>
      <c r="BC112" s="819"/>
    </row>
    <row r="113" spans="1:55" s="880" customFormat="1" ht="16.5" customHeight="1" x14ac:dyDescent="0.2">
      <c r="A113" s="875">
        <v>96</v>
      </c>
      <c r="B113" s="876"/>
      <c r="C113" s="877"/>
      <c r="D113" s="878"/>
      <c r="E113" s="1026"/>
      <c r="F113" s="1037">
        <f t="shared" si="17"/>
        <v>0</v>
      </c>
      <c r="G113" s="1033"/>
      <c r="H113" s="1024">
        <f t="shared" si="18"/>
        <v>0</v>
      </c>
      <c r="I113" s="996" t="str">
        <f t="shared" si="13"/>
        <v xml:space="preserve"> </v>
      </c>
      <c r="J113" s="1017">
        <f t="shared" si="14"/>
        <v>0</v>
      </c>
      <c r="K113" s="1002"/>
      <c r="L113" s="1003"/>
      <c r="M113" s="1003"/>
      <c r="N113" s="1005">
        <f t="shared" si="19"/>
        <v>0</v>
      </c>
      <c r="O113" s="871"/>
      <c r="P113" s="757">
        <f t="shared" si="15"/>
        <v>0</v>
      </c>
      <c r="Q113" s="757">
        <f t="shared" si="20"/>
        <v>0</v>
      </c>
      <c r="R113" s="879"/>
      <c r="S113" s="873">
        <f t="shared" si="16"/>
        <v>0</v>
      </c>
      <c r="T113" s="819"/>
      <c r="U113" s="819"/>
      <c r="V113" s="819"/>
      <c r="W113" s="819"/>
      <c r="X113" s="819"/>
      <c r="Y113" s="819"/>
      <c r="Z113" s="819"/>
      <c r="AA113" s="819"/>
      <c r="AB113" s="819"/>
      <c r="AC113" s="819"/>
      <c r="AD113" s="819"/>
      <c r="AE113" s="819"/>
      <c r="AF113" s="819"/>
      <c r="AG113" s="819"/>
      <c r="AH113" s="819"/>
      <c r="AI113" s="819"/>
      <c r="AJ113" s="819"/>
      <c r="AK113" s="819"/>
      <c r="AL113" s="819"/>
      <c r="AM113" s="819"/>
      <c r="AN113" s="819"/>
      <c r="AO113" s="819"/>
      <c r="AP113" s="819"/>
      <c r="AQ113" s="819"/>
      <c r="AR113" s="819"/>
      <c r="AS113" s="819"/>
      <c r="AT113" s="819"/>
      <c r="AU113" s="819"/>
      <c r="AV113" s="819"/>
      <c r="AW113" s="819"/>
      <c r="AX113" s="819"/>
      <c r="AY113" s="819"/>
      <c r="AZ113" s="819"/>
      <c r="BA113" s="819"/>
      <c r="BB113" s="819"/>
      <c r="BC113" s="819"/>
    </row>
    <row r="114" spans="1:55" s="880" customFormat="1" ht="16.5" customHeight="1" x14ac:dyDescent="0.2">
      <c r="A114" s="875">
        <v>97</v>
      </c>
      <c r="B114" s="876"/>
      <c r="C114" s="877"/>
      <c r="D114" s="878"/>
      <c r="E114" s="1026"/>
      <c r="F114" s="1037">
        <f t="shared" si="17"/>
        <v>0</v>
      </c>
      <c r="G114" s="1033"/>
      <c r="H114" s="1024">
        <f t="shared" si="18"/>
        <v>0</v>
      </c>
      <c r="I114" s="996" t="str">
        <f t="shared" ref="I114:I120" si="21">IF(H114&gt;0,IF($S$6*1,"Ja","Nein")," ")</f>
        <v xml:space="preserve"> </v>
      </c>
      <c r="J114" s="1017">
        <f t="shared" ref="J114:J120" si="22">IF(S$6*1&gt;0,H114*IFERROR(1+$S$4,1),H114)</f>
        <v>0</v>
      </c>
      <c r="K114" s="1002"/>
      <c r="L114" s="1003"/>
      <c r="M114" s="1003"/>
      <c r="N114" s="1005">
        <f t="shared" si="19"/>
        <v>0</v>
      </c>
      <c r="O114" s="871"/>
      <c r="P114" s="757">
        <f t="shared" ref="P114:P120" si="23">IF(J114&gt;0,H114+N114,0)</f>
        <v>0</v>
      </c>
      <c r="Q114" s="757">
        <f t="shared" si="20"/>
        <v>0</v>
      </c>
      <c r="R114" s="879"/>
      <c r="S114" s="873">
        <f t="shared" ref="S114:S120" si="24">IF(AND(H114&gt;=0,C114&lt;&gt;"",LEN(C114)&lt;$S$7),1,0)</f>
        <v>0</v>
      </c>
      <c r="T114" s="819"/>
      <c r="U114" s="819"/>
      <c r="V114" s="819"/>
      <c r="W114" s="819"/>
      <c r="X114" s="819"/>
      <c r="Y114" s="819"/>
      <c r="Z114" s="819"/>
      <c r="AA114" s="819"/>
      <c r="AB114" s="819"/>
      <c r="AC114" s="819"/>
      <c r="AD114" s="819"/>
      <c r="AE114" s="819"/>
      <c r="AF114" s="819"/>
      <c r="AG114" s="819"/>
      <c r="AH114" s="819"/>
      <c r="AI114" s="819"/>
      <c r="AJ114" s="819"/>
      <c r="AK114" s="819"/>
      <c r="AL114" s="819"/>
      <c r="AM114" s="819"/>
      <c r="AN114" s="819"/>
      <c r="AO114" s="819"/>
      <c r="AP114" s="819"/>
      <c r="AQ114" s="819"/>
      <c r="AR114" s="819"/>
      <c r="AS114" s="819"/>
      <c r="AT114" s="819"/>
      <c r="AU114" s="819"/>
      <c r="AV114" s="819"/>
      <c r="AW114" s="819"/>
      <c r="AX114" s="819"/>
      <c r="AY114" s="819"/>
      <c r="AZ114" s="819"/>
      <c r="BA114" s="819"/>
      <c r="BB114" s="819"/>
      <c r="BC114" s="819"/>
    </row>
    <row r="115" spans="1:55" s="880" customFormat="1" ht="16.5" customHeight="1" x14ac:dyDescent="0.2">
      <c r="A115" s="875">
        <v>98</v>
      </c>
      <c r="B115" s="876"/>
      <c r="C115" s="877"/>
      <c r="D115" s="878"/>
      <c r="E115" s="1026"/>
      <c r="F115" s="1037">
        <f t="shared" si="17"/>
        <v>0</v>
      </c>
      <c r="G115" s="1033"/>
      <c r="H115" s="1024">
        <f t="shared" si="18"/>
        <v>0</v>
      </c>
      <c r="I115" s="996" t="str">
        <f t="shared" si="21"/>
        <v xml:space="preserve"> </v>
      </c>
      <c r="J115" s="1017">
        <f t="shared" si="22"/>
        <v>0</v>
      </c>
      <c r="K115" s="1002"/>
      <c r="L115" s="1003"/>
      <c r="M115" s="1003"/>
      <c r="N115" s="1005">
        <f t="shared" si="19"/>
        <v>0</v>
      </c>
      <c r="O115" s="871"/>
      <c r="P115" s="757">
        <f t="shared" si="23"/>
        <v>0</v>
      </c>
      <c r="Q115" s="757">
        <f t="shared" ref="Q115:Q120" si="25">IF($P$9="ja",P115*(1+$S$4),P115)</f>
        <v>0</v>
      </c>
      <c r="R115" s="879"/>
      <c r="S115" s="873">
        <f t="shared" si="24"/>
        <v>0</v>
      </c>
      <c r="T115" s="819"/>
      <c r="U115" s="819"/>
      <c r="V115" s="819"/>
      <c r="W115" s="819"/>
      <c r="X115" s="819"/>
      <c r="Y115" s="819"/>
      <c r="Z115" s="819"/>
      <c r="AA115" s="819"/>
      <c r="AB115" s="819"/>
      <c r="AC115" s="819"/>
      <c r="AD115" s="819"/>
      <c r="AE115" s="819"/>
      <c r="AF115" s="819"/>
      <c r="AG115" s="819"/>
      <c r="AH115" s="819"/>
      <c r="AI115" s="819"/>
      <c r="AJ115" s="819"/>
      <c r="AK115" s="819"/>
      <c r="AL115" s="819"/>
      <c r="AM115" s="819"/>
      <c r="AN115" s="819"/>
      <c r="AO115" s="819"/>
      <c r="AP115" s="819"/>
      <c r="AQ115" s="819"/>
      <c r="AR115" s="819"/>
      <c r="AS115" s="819"/>
      <c r="AT115" s="819"/>
      <c r="AU115" s="819"/>
      <c r="AV115" s="819"/>
      <c r="AW115" s="819"/>
      <c r="AX115" s="819"/>
      <c r="AY115" s="819"/>
      <c r="AZ115" s="819"/>
      <c r="BA115" s="819"/>
      <c r="BB115" s="819"/>
      <c r="BC115" s="819"/>
    </row>
    <row r="116" spans="1:55" s="880" customFormat="1" ht="16.5" customHeight="1" x14ac:dyDescent="0.2">
      <c r="A116" s="875">
        <v>99</v>
      </c>
      <c r="B116" s="876"/>
      <c r="C116" s="877"/>
      <c r="D116" s="878"/>
      <c r="E116" s="1026"/>
      <c r="F116" s="1037">
        <f t="shared" si="17"/>
        <v>0</v>
      </c>
      <c r="G116" s="1033"/>
      <c r="H116" s="1024">
        <f t="shared" si="18"/>
        <v>0</v>
      </c>
      <c r="I116" s="996" t="str">
        <f t="shared" si="21"/>
        <v xml:space="preserve"> </v>
      </c>
      <c r="J116" s="1017">
        <f t="shared" si="22"/>
        <v>0</v>
      </c>
      <c r="K116" s="1002"/>
      <c r="L116" s="1003"/>
      <c r="M116" s="1003"/>
      <c r="N116" s="1005">
        <f t="shared" si="19"/>
        <v>0</v>
      </c>
      <c r="O116" s="871"/>
      <c r="P116" s="757">
        <f t="shared" si="23"/>
        <v>0</v>
      </c>
      <c r="Q116" s="757">
        <f t="shared" si="25"/>
        <v>0</v>
      </c>
      <c r="R116" s="879"/>
      <c r="S116" s="873">
        <f t="shared" si="24"/>
        <v>0</v>
      </c>
      <c r="T116" s="819"/>
      <c r="U116" s="819"/>
      <c r="V116" s="819"/>
      <c r="W116" s="819"/>
      <c r="X116" s="819"/>
      <c r="Y116" s="819"/>
      <c r="Z116" s="819"/>
      <c r="AA116" s="819"/>
      <c r="AB116" s="819"/>
      <c r="AC116" s="819"/>
      <c r="AD116" s="819"/>
      <c r="AE116" s="819"/>
      <c r="AF116" s="819"/>
      <c r="AG116" s="819"/>
      <c r="AH116" s="819"/>
      <c r="AI116" s="819"/>
      <c r="AJ116" s="819"/>
      <c r="AK116" s="819"/>
      <c r="AL116" s="819"/>
      <c r="AM116" s="819"/>
      <c r="AN116" s="819"/>
      <c r="AO116" s="819"/>
      <c r="AP116" s="819"/>
      <c r="AQ116" s="819"/>
      <c r="AR116" s="819"/>
      <c r="AS116" s="819"/>
      <c r="AT116" s="819"/>
      <c r="AU116" s="819"/>
      <c r="AV116" s="819"/>
      <c r="AW116" s="819"/>
      <c r="AX116" s="819"/>
      <c r="AY116" s="819"/>
      <c r="AZ116" s="819"/>
      <c r="BA116" s="819"/>
      <c r="BB116" s="819"/>
      <c r="BC116" s="819"/>
    </row>
    <row r="117" spans="1:55" s="880" customFormat="1" ht="16.5" customHeight="1" x14ac:dyDescent="0.2">
      <c r="A117" s="875">
        <v>100</v>
      </c>
      <c r="B117" s="876"/>
      <c r="C117" s="877"/>
      <c r="D117" s="878"/>
      <c r="E117" s="1026"/>
      <c r="F117" s="1037">
        <f t="shared" si="17"/>
        <v>0</v>
      </c>
      <c r="G117" s="1033"/>
      <c r="H117" s="1024">
        <f t="shared" si="18"/>
        <v>0</v>
      </c>
      <c r="I117" s="996" t="str">
        <f t="shared" si="21"/>
        <v xml:space="preserve"> </v>
      </c>
      <c r="J117" s="1017">
        <f t="shared" si="22"/>
        <v>0</v>
      </c>
      <c r="K117" s="1002"/>
      <c r="L117" s="1003"/>
      <c r="M117" s="1003"/>
      <c r="N117" s="1005">
        <f t="shared" si="19"/>
        <v>0</v>
      </c>
      <c r="O117" s="871"/>
      <c r="P117" s="757">
        <f t="shared" si="23"/>
        <v>0</v>
      </c>
      <c r="Q117" s="757">
        <f t="shared" si="25"/>
        <v>0</v>
      </c>
      <c r="R117" s="879"/>
      <c r="S117" s="873">
        <f t="shared" si="24"/>
        <v>0</v>
      </c>
      <c r="T117" s="819"/>
      <c r="U117" s="819"/>
      <c r="V117" s="819"/>
      <c r="W117" s="819"/>
      <c r="X117" s="819"/>
      <c r="Y117" s="819"/>
      <c r="Z117" s="819"/>
      <c r="AA117" s="819"/>
      <c r="AB117" s="819"/>
      <c r="AC117" s="819"/>
      <c r="AD117" s="819"/>
      <c r="AE117" s="819"/>
      <c r="AF117" s="819"/>
      <c r="AG117" s="819"/>
      <c r="AH117" s="819"/>
      <c r="AI117" s="819"/>
      <c r="AJ117" s="819"/>
      <c r="AK117" s="819"/>
      <c r="AL117" s="819"/>
      <c r="AM117" s="819"/>
      <c r="AN117" s="819"/>
      <c r="AO117" s="819"/>
      <c r="AP117" s="819"/>
      <c r="AQ117" s="819"/>
      <c r="AR117" s="819"/>
      <c r="AS117" s="819"/>
      <c r="AT117" s="819"/>
      <c r="AU117" s="819"/>
      <c r="AV117" s="819"/>
      <c r="AW117" s="819"/>
      <c r="AX117" s="819"/>
      <c r="AY117" s="819"/>
      <c r="AZ117" s="819"/>
      <c r="BA117" s="819"/>
      <c r="BB117" s="819"/>
      <c r="BC117" s="819"/>
    </row>
    <row r="118" spans="1:55" s="880" customFormat="1" ht="16.5" customHeight="1" x14ac:dyDescent="0.2">
      <c r="A118" s="875">
        <v>101</v>
      </c>
      <c r="B118" s="876"/>
      <c r="C118" s="877"/>
      <c r="D118" s="878"/>
      <c r="E118" s="1026"/>
      <c r="F118" s="1037">
        <f t="shared" si="17"/>
        <v>0</v>
      </c>
      <c r="G118" s="1033"/>
      <c r="H118" s="1024">
        <f t="shared" si="18"/>
        <v>0</v>
      </c>
      <c r="I118" s="996" t="str">
        <f t="shared" si="21"/>
        <v xml:space="preserve"> </v>
      </c>
      <c r="J118" s="1017">
        <f t="shared" si="22"/>
        <v>0</v>
      </c>
      <c r="K118" s="1002"/>
      <c r="L118" s="1003"/>
      <c r="M118" s="1003"/>
      <c r="N118" s="1005">
        <f t="shared" si="19"/>
        <v>0</v>
      </c>
      <c r="O118" s="871"/>
      <c r="P118" s="757">
        <f t="shared" si="23"/>
        <v>0</v>
      </c>
      <c r="Q118" s="757">
        <f t="shared" si="25"/>
        <v>0</v>
      </c>
      <c r="R118" s="879"/>
      <c r="S118" s="873">
        <f t="shared" si="24"/>
        <v>0</v>
      </c>
      <c r="T118" s="819"/>
      <c r="U118" s="819"/>
      <c r="V118" s="819"/>
      <c r="W118" s="819"/>
      <c r="X118" s="819"/>
      <c r="Y118" s="819"/>
      <c r="Z118" s="819"/>
      <c r="AA118" s="819"/>
      <c r="AB118" s="819"/>
      <c r="AC118" s="819"/>
      <c r="AD118" s="819"/>
      <c r="AE118" s="819"/>
      <c r="AF118" s="819"/>
      <c r="AG118" s="819"/>
      <c r="AH118" s="819"/>
      <c r="AI118" s="819"/>
      <c r="AJ118" s="819"/>
      <c r="AK118" s="819"/>
      <c r="AL118" s="819"/>
      <c r="AM118" s="819"/>
      <c r="AN118" s="819"/>
      <c r="AO118" s="819"/>
      <c r="AP118" s="819"/>
      <c r="AQ118" s="819"/>
      <c r="AR118" s="819"/>
      <c r="AS118" s="819"/>
      <c r="AT118" s="819"/>
      <c r="AU118" s="819"/>
      <c r="AV118" s="819"/>
      <c r="AW118" s="819"/>
      <c r="AX118" s="819"/>
      <c r="AY118" s="819"/>
      <c r="AZ118" s="819"/>
      <c r="BA118" s="819"/>
      <c r="BB118" s="819"/>
      <c r="BC118" s="819"/>
    </row>
    <row r="119" spans="1:55" s="880" customFormat="1" ht="16.5" customHeight="1" x14ac:dyDescent="0.2">
      <c r="A119" s="875">
        <v>102</v>
      </c>
      <c r="B119" s="876"/>
      <c r="C119" s="877"/>
      <c r="D119" s="878"/>
      <c r="E119" s="1026"/>
      <c r="F119" s="1037">
        <f t="shared" si="17"/>
        <v>0</v>
      </c>
      <c r="G119" s="1033"/>
      <c r="H119" s="1024">
        <f t="shared" si="18"/>
        <v>0</v>
      </c>
      <c r="I119" s="996" t="str">
        <f t="shared" si="21"/>
        <v xml:space="preserve"> </v>
      </c>
      <c r="J119" s="1017">
        <f t="shared" si="22"/>
        <v>0</v>
      </c>
      <c r="K119" s="1002"/>
      <c r="L119" s="1003"/>
      <c r="M119" s="1003"/>
      <c r="N119" s="1005">
        <f t="shared" si="19"/>
        <v>0</v>
      </c>
      <c r="O119" s="871"/>
      <c r="P119" s="757">
        <f t="shared" si="23"/>
        <v>0</v>
      </c>
      <c r="Q119" s="757">
        <f t="shared" si="25"/>
        <v>0</v>
      </c>
      <c r="R119" s="879"/>
      <c r="S119" s="873">
        <f t="shared" si="24"/>
        <v>0</v>
      </c>
      <c r="T119" s="819"/>
      <c r="U119" s="819"/>
      <c r="V119" s="819"/>
      <c r="W119" s="819"/>
      <c r="X119" s="819"/>
      <c r="Y119" s="819"/>
      <c r="Z119" s="819"/>
      <c r="AA119" s="819"/>
      <c r="AB119" s="819"/>
      <c r="AC119" s="819"/>
      <c r="AD119" s="819"/>
      <c r="AE119" s="819"/>
      <c r="AF119" s="819"/>
      <c r="AG119" s="819"/>
      <c r="AH119" s="819"/>
      <c r="AI119" s="819"/>
      <c r="AJ119" s="819"/>
      <c r="AK119" s="819"/>
      <c r="AL119" s="819"/>
      <c r="AM119" s="819"/>
      <c r="AN119" s="819"/>
      <c r="AO119" s="819"/>
      <c r="AP119" s="819"/>
      <c r="AQ119" s="819"/>
      <c r="AR119" s="819"/>
      <c r="AS119" s="819"/>
      <c r="AT119" s="819"/>
      <c r="AU119" s="819"/>
      <c r="AV119" s="819"/>
      <c r="AW119" s="819"/>
      <c r="AX119" s="819"/>
      <c r="AY119" s="819"/>
      <c r="AZ119" s="819"/>
      <c r="BA119" s="819"/>
      <c r="BB119" s="819"/>
      <c r="BC119" s="819"/>
    </row>
    <row r="120" spans="1:55" s="880" customFormat="1" ht="16.5" customHeight="1" x14ac:dyDescent="0.2">
      <c r="A120" s="875">
        <v>103</v>
      </c>
      <c r="B120" s="884"/>
      <c r="C120" s="877"/>
      <c r="D120" s="878"/>
      <c r="E120" s="1026"/>
      <c r="F120" s="1037">
        <f t="shared" si="17"/>
        <v>0</v>
      </c>
      <c r="G120" s="1033"/>
      <c r="H120" s="1024">
        <f t="shared" si="18"/>
        <v>0</v>
      </c>
      <c r="I120" s="996" t="str">
        <f t="shared" si="21"/>
        <v xml:space="preserve"> </v>
      </c>
      <c r="J120" s="1017">
        <f t="shared" si="22"/>
        <v>0</v>
      </c>
      <c r="K120" s="1002"/>
      <c r="L120" s="1003"/>
      <c r="M120" s="1003"/>
      <c r="N120" s="1005">
        <f t="shared" si="19"/>
        <v>0</v>
      </c>
      <c r="O120" s="871"/>
      <c r="P120" s="757">
        <f t="shared" si="23"/>
        <v>0</v>
      </c>
      <c r="Q120" s="757">
        <f t="shared" si="25"/>
        <v>0</v>
      </c>
      <c r="R120" s="879"/>
      <c r="S120" s="873">
        <f t="shared" si="24"/>
        <v>0</v>
      </c>
      <c r="T120" s="819"/>
      <c r="U120" s="819"/>
      <c r="V120" s="819"/>
      <c r="W120" s="819"/>
      <c r="X120" s="819"/>
      <c r="Y120" s="819"/>
      <c r="Z120" s="819"/>
      <c r="AA120" s="819"/>
      <c r="AB120" s="819"/>
      <c r="AC120" s="819"/>
      <c r="AD120" s="819"/>
      <c r="AE120" s="819"/>
      <c r="AF120" s="819"/>
      <c r="AG120" s="819"/>
      <c r="AH120" s="819"/>
      <c r="AI120" s="819"/>
      <c r="AJ120" s="819"/>
      <c r="AK120" s="819"/>
      <c r="AL120" s="819"/>
      <c r="AM120" s="819"/>
      <c r="AN120" s="819"/>
      <c r="AO120" s="819"/>
      <c r="AP120" s="819"/>
      <c r="AQ120" s="819"/>
      <c r="AR120" s="819"/>
      <c r="AS120" s="819"/>
      <c r="AT120" s="819"/>
      <c r="AU120" s="819"/>
      <c r="AV120" s="819"/>
      <c r="AW120" s="819"/>
      <c r="AX120" s="819"/>
      <c r="AY120" s="819"/>
      <c r="AZ120" s="819"/>
      <c r="BA120" s="819"/>
      <c r="BB120" s="819"/>
      <c r="BC120" s="819"/>
    </row>
    <row r="121" spans="1:55" x14ac:dyDescent="0.2">
      <c r="A121" s="886"/>
      <c r="B121" s="891"/>
      <c r="C121" s="887"/>
      <c r="D121" s="888"/>
      <c r="E121" s="888"/>
      <c r="F121" s="888"/>
      <c r="G121" s="889"/>
      <c r="H121" s="888"/>
      <c r="I121" s="888"/>
      <c r="J121" s="890"/>
      <c r="K121" s="1000"/>
      <c r="L121" s="1000"/>
      <c r="M121" s="1000"/>
    </row>
    <row r="122" spans="1:55" x14ac:dyDescent="0.2">
      <c r="A122" s="886"/>
      <c r="B122" s="891"/>
      <c r="C122" s="887"/>
      <c r="D122" s="888"/>
      <c r="E122" s="888"/>
      <c r="F122" s="888"/>
      <c r="G122" s="889"/>
      <c r="H122" s="888"/>
      <c r="I122" s="888"/>
      <c r="J122" s="890"/>
      <c r="K122" s="1000"/>
      <c r="L122" s="1000"/>
      <c r="M122" s="1000"/>
    </row>
    <row r="123" spans="1:55" x14ac:dyDescent="0.2">
      <c r="A123" s="886"/>
      <c r="B123" s="891"/>
      <c r="C123" s="887"/>
      <c r="D123" s="888"/>
      <c r="E123" s="888"/>
      <c r="F123" s="888"/>
      <c r="G123" s="889"/>
      <c r="H123" s="888"/>
      <c r="I123" s="888"/>
      <c r="J123" s="890"/>
      <c r="K123" s="1000"/>
      <c r="L123" s="1000"/>
      <c r="M123" s="1000"/>
    </row>
    <row r="124" spans="1:55" x14ac:dyDescent="0.2">
      <c r="A124" s="886"/>
      <c r="B124" s="891"/>
      <c r="C124" s="887"/>
      <c r="D124" s="888"/>
      <c r="E124" s="888"/>
      <c r="F124" s="888"/>
      <c r="G124" s="889"/>
      <c r="H124" s="888"/>
      <c r="I124" s="888"/>
      <c r="J124" s="890"/>
      <c r="K124" s="1000"/>
      <c r="L124" s="1000"/>
      <c r="M124" s="1000"/>
    </row>
    <row r="125" spans="1:55" x14ac:dyDescent="0.2">
      <c r="A125" s="886"/>
      <c r="B125" s="891"/>
      <c r="C125" s="887"/>
      <c r="D125" s="888"/>
      <c r="E125" s="888"/>
      <c r="F125" s="888"/>
      <c r="G125" s="889"/>
      <c r="H125" s="888"/>
      <c r="I125" s="888"/>
      <c r="J125" s="890"/>
      <c r="K125" s="1000"/>
      <c r="L125" s="1000"/>
      <c r="M125" s="1000"/>
    </row>
    <row r="126" spans="1:55" x14ac:dyDescent="0.2">
      <c r="A126" s="886"/>
      <c r="B126" s="891"/>
      <c r="C126" s="887"/>
      <c r="D126" s="888"/>
      <c r="E126" s="888"/>
      <c r="F126" s="888"/>
      <c r="G126" s="889"/>
      <c r="H126" s="888"/>
      <c r="I126" s="888"/>
      <c r="J126" s="890"/>
      <c r="K126" s="1000"/>
      <c r="L126" s="1000"/>
      <c r="M126" s="1000"/>
    </row>
    <row r="127" spans="1:55" x14ac:dyDescent="0.2">
      <c r="A127" s="886"/>
      <c r="B127" s="891"/>
      <c r="C127" s="887"/>
      <c r="D127" s="888"/>
      <c r="E127" s="888"/>
      <c r="F127" s="888"/>
      <c r="G127" s="889"/>
      <c r="H127" s="888"/>
      <c r="I127" s="888"/>
      <c r="J127" s="890"/>
      <c r="K127" s="1000"/>
      <c r="L127" s="1000"/>
      <c r="M127" s="1000"/>
    </row>
    <row r="128" spans="1:55" x14ac:dyDescent="0.2">
      <c r="A128" s="886"/>
      <c r="B128" s="891"/>
      <c r="C128" s="887"/>
      <c r="D128" s="888"/>
      <c r="E128" s="888"/>
      <c r="F128" s="888"/>
      <c r="G128" s="889"/>
      <c r="H128" s="888"/>
      <c r="I128" s="888"/>
      <c r="J128" s="890"/>
      <c r="K128" s="1000"/>
      <c r="L128" s="1000"/>
      <c r="M128" s="1000"/>
    </row>
    <row r="129" spans="1:13" x14ac:dyDescent="0.2">
      <c r="A129" s="886"/>
      <c r="B129" s="891"/>
      <c r="C129" s="887"/>
      <c r="D129" s="888"/>
      <c r="E129" s="888"/>
      <c r="F129" s="888"/>
      <c r="G129" s="889"/>
      <c r="H129" s="888"/>
      <c r="I129" s="888"/>
      <c r="J129" s="890"/>
      <c r="K129" s="1000"/>
      <c r="L129" s="1000"/>
      <c r="M129" s="1000"/>
    </row>
    <row r="130" spans="1:13" x14ac:dyDescent="0.2">
      <c r="A130" s="886"/>
      <c r="B130" s="891"/>
      <c r="C130" s="887"/>
      <c r="D130" s="888"/>
      <c r="E130" s="888"/>
      <c r="F130" s="888"/>
      <c r="G130" s="889"/>
      <c r="H130" s="888"/>
      <c r="I130" s="888"/>
      <c r="J130" s="890"/>
      <c r="K130" s="1000"/>
      <c r="L130" s="1000"/>
      <c r="M130" s="1000"/>
    </row>
    <row r="131" spans="1:13" x14ac:dyDescent="0.2">
      <c r="A131" s="886"/>
      <c r="B131" s="891"/>
      <c r="C131" s="887"/>
      <c r="D131" s="888"/>
      <c r="E131" s="888"/>
      <c r="F131" s="888"/>
      <c r="G131" s="889"/>
      <c r="H131" s="888"/>
      <c r="I131" s="888"/>
      <c r="J131" s="890"/>
      <c r="K131" s="1000"/>
      <c r="L131" s="1000"/>
      <c r="M131" s="1000"/>
    </row>
    <row r="132" spans="1:13" x14ac:dyDescent="0.2">
      <c r="A132" s="886"/>
      <c r="B132" s="891"/>
      <c r="C132" s="887"/>
      <c r="D132" s="888"/>
      <c r="E132" s="888"/>
      <c r="F132" s="888"/>
      <c r="G132" s="889"/>
      <c r="H132" s="888"/>
      <c r="I132" s="888"/>
      <c r="J132" s="890"/>
      <c r="K132" s="1000"/>
      <c r="L132" s="1000"/>
      <c r="M132" s="1000"/>
    </row>
    <row r="133" spans="1:13" x14ac:dyDescent="0.2">
      <c r="A133" s="886"/>
      <c r="B133" s="891"/>
      <c r="C133" s="887"/>
      <c r="D133" s="888"/>
      <c r="E133" s="888"/>
      <c r="F133" s="888"/>
      <c r="G133" s="889"/>
      <c r="H133" s="888"/>
      <c r="I133" s="888"/>
      <c r="J133" s="890"/>
      <c r="K133" s="1000"/>
      <c r="L133" s="1000"/>
      <c r="M133" s="1000"/>
    </row>
    <row r="134" spans="1:13" x14ac:dyDescent="0.2">
      <c r="A134" s="886"/>
      <c r="B134" s="891"/>
      <c r="C134" s="887"/>
      <c r="D134" s="888"/>
      <c r="E134" s="888"/>
      <c r="F134" s="888"/>
      <c r="G134" s="889"/>
      <c r="H134" s="888"/>
      <c r="I134" s="888"/>
      <c r="J134" s="890"/>
      <c r="K134" s="1000"/>
      <c r="L134" s="1000"/>
      <c r="M134" s="1000"/>
    </row>
    <row r="135" spans="1:13" x14ac:dyDescent="0.2">
      <c r="A135" s="886"/>
      <c r="B135" s="891"/>
      <c r="C135" s="887"/>
      <c r="D135" s="888"/>
      <c r="E135" s="888"/>
      <c r="F135" s="888"/>
      <c r="G135" s="889"/>
      <c r="H135" s="888"/>
      <c r="I135" s="888"/>
      <c r="J135" s="890"/>
      <c r="K135" s="1000"/>
      <c r="L135" s="1000"/>
      <c r="M135" s="1000"/>
    </row>
    <row r="136" spans="1:13" x14ac:dyDescent="0.2">
      <c r="A136" s="886"/>
      <c r="B136" s="891"/>
      <c r="C136" s="887"/>
      <c r="D136" s="888"/>
      <c r="E136" s="888"/>
      <c r="F136" s="888"/>
      <c r="G136" s="889"/>
      <c r="H136" s="888"/>
      <c r="I136" s="888"/>
      <c r="J136" s="890"/>
      <c r="K136" s="1000"/>
      <c r="L136" s="1000"/>
      <c r="M136" s="1000"/>
    </row>
  </sheetData>
  <sheetProtection password="CF27" sheet="1" formatRows="0" selectLockedCells="1" sort="0" autoFilter="0"/>
  <autoFilter ref="B17:R120"/>
  <mergeCells count="9">
    <mergeCell ref="A16:A17"/>
    <mergeCell ref="K16:M16"/>
    <mergeCell ref="K11:R14"/>
    <mergeCell ref="A1:J1"/>
    <mergeCell ref="A2:J4"/>
    <mergeCell ref="C6:G6"/>
    <mergeCell ref="C7:G7"/>
    <mergeCell ref="C10:E10"/>
    <mergeCell ref="E12:J14"/>
  </mergeCells>
  <conditionalFormatting sqref="B18:B120">
    <cfRule type="expression" dxfId="134" priority="19">
      <formula>IF(B18&lt;&gt;"",0,OR($C18&lt;&gt;"",$D18&lt;&gt;"",$E18&lt;&gt;"",$F18&lt;&gt;0,$G18&lt;&gt;""))</formula>
    </cfRule>
  </conditionalFormatting>
  <conditionalFormatting sqref="H18:H120">
    <cfRule type="expression" dxfId="133" priority="16">
      <formula>IF(H18&gt;0,OR(B18="",C18="",LEN(C18)&lt;$S$7,D18="",E18="",F18="",G18=""),)</formula>
    </cfRule>
    <cfRule type="cellIs" dxfId="132" priority="27" operator="greaterThan">
      <formula>0</formula>
    </cfRule>
  </conditionalFormatting>
  <conditionalFormatting sqref="D18:D120">
    <cfRule type="expression" dxfId="131" priority="30">
      <formula>AND(D18="",OR(H18&gt;0,B18&lt;&gt;"",C18&lt;&gt;"",E18&lt;&gt;"",F18&lt;&gt;0,G18&lt;&gt;""))</formula>
    </cfRule>
  </conditionalFormatting>
  <conditionalFormatting sqref="E18:E120">
    <cfRule type="expression" dxfId="130" priority="31">
      <formula>AND(E18="",OR(H18&gt;0,B18&lt;&gt;"",C18&lt;&gt;"",D18&lt;&gt;"",F18&lt;&gt;0,G18&lt;&gt;""))</formula>
    </cfRule>
  </conditionalFormatting>
  <conditionalFormatting sqref="F18:F120">
    <cfRule type="expression" dxfId="129" priority="32">
      <formula>AND(F18&gt;0,OR(B18="",C18="",D18="",E18="",G18=""))</formula>
    </cfRule>
    <cfRule type="cellIs" dxfId="128" priority="33" operator="notEqual">
      <formula>0</formula>
    </cfRule>
  </conditionalFormatting>
  <conditionalFormatting sqref="P9">
    <cfRule type="cellIs" dxfId="127" priority="15" operator="equal">
      <formula>""</formula>
    </cfRule>
  </conditionalFormatting>
  <conditionalFormatting sqref="A6:J9">
    <cfRule type="containsText" dxfId="126" priority="5" operator="containsText" text="fehlt">
      <formula>NOT(ISERROR(SEARCH("fehlt",A6)))</formula>
    </cfRule>
  </conditionalFormatting>
  <conditionalFormatting sqref="E12:J14">
    <cfRule type="cellIs" dxfId="125" priority="10" operator="notEqual">
      <formula>""</formula>
    </cfRule>
  </conditionalFormatting>
  <conditionalFormatting sqref="C15">
    <cfRule type="expression" dxfId="124" priority="8">
      <formula>$S$17&gt;0</formula>
    </cfRule>
  </conditionalFormatting>
  <conditionalFormatting sqref="C18:E120 G18:G120">
    <cfRule type="expression" dxfId="123" priority="21">
      <formula>AND($B18="",$J18=0,C18&lt;&gt;"")</formula>
    </cfRule>
  </conditionalFormatting>
  <conditionalFormatting sqref="C10">
    <cfRule type="containsText" dxfId="122" priority="6" operator="containsText" text="fehlt">
      <formula>NOT(ISERROR(SEARCH("fehlt",C10)))</formula>
    </cfRule>
  </conditionalFormatting>
  <conditionalFormatting sqref="D8 F8">
    <cfRule type="expression" dxfId="121" priority="11">
      <formula>AND($D$8="Ja",$F$8="Keiner")</formula>
    </cfRule>
  </conditionalFormatting>
  <conditionalFormatting sqref="J16:J17">
    <cfRule type="cellIs" dxfId="120" priority="3" operator="lessThan">
      <formula>0</formula>
    </cfRule>
  </conditionalFormatting>
  <conditionalFormatting sqref="K18:M120">
    <cfRule type="expression" dxfId="119" priority="2">
      <formula>AND(K18&lt;&gt;"",$R18="")</formula>
    </cfRule>
  </conditionalFormatting>
  <conditionalFormatting sqref="G18:G120">
    <cfRule type="expression" dxfId="118" priority="1">
      <formula>AND(G18&lt;&gt;"",G18&gt;E18/$S$2*$S$9)</formula>
    </cfRule>
    <cfRule type="expression" dxfId="117" priority="34">
      <formula>AND(G18="",OR(H18&gt;0,B18&lt;&gt;"",D18&lt;&gt;"",E18&lt;&gt;"",F18&lt;&gt;0,C18&lt;&gt;""))</formula>
    </cfRule>
  </conditionalFormatting>
  <conditionalFormatting sqref="C18:C120">
    <cfRule type="expression" dxfId="116" priority="28">
      <formula>AND(C18="",OR(H18&gt;0,B18&lt;&gt;"",D18&lt;&gt;"",E18&lt;&gt;"",F18&lt;&gt;0,G18&lt;&gt;""))</formula>
    </cfRule>
    <cfRule type="expression" dxfId="115" priority="29">
      <formula>AND(C18&lt;&gt;"",LEN(C18)&lt;$S$7)</formula>
    </cfRule>
  </conditionalFormatting>
  <conditionalFormatting sqref="J23:J120">
    <cfRule type="expression" dxfId="114" priority="769">
      <formula>IF(J23&gt;0,OR(B23="",C23="",D23="",E23="",F23="",G23=""),)</formula>
    </cfRule>
    <cfRule type="expression" dxfId="113" priority="770">
      <formula>IF(J23&gt;0,OR(XFC23="",A23="",B23="",C23="",D23="",E23=""),)</formula>
    </cfRule>
    <cfRule type="expression" dxfId="112" priority="771">
      <formula>IF(J23&gt;0,OR(A23="",B23="",C23="",D23="",E23="",F23=""),)</formula>
    </cfRule>
  </conditionalFormatting>
  <conditionalFormatting sqref="P18:Q120 N18:N120">
    <cfRule type="expression" dxfId="111" priority="13">
      <formula>AND(OR($H18&lt;&gt;$P18,$J18&lt;&gt;$Q18),$N18&lt;&gt;0,$R18="")</formula>
    </cfRule>
    <cfRule type="cellIs" dxfId="110" priority="772" operator="notEqual">
      <formula>0</formula>
    </cfRule>
  </conditionalFormatting>
  <conditionalFormatting sqref="R18:R120">
    <cfRule type="expression" dxfId="109" priority="774">
      <formula>AND($R18="",$H18&lt;&gt;"",$P18&lt;&gt;$H18)</formula>
    </cfRule>
  </conditionalFormatting>
  <conditionalFormatting sqref="J18:J120">
    <cfRule type="expression" dxfId="108" priority="775">
      <formula>IF(H18&gt;0,OR(B18="",C18="",LEN(C18)&lt;$S$7,D18="",E18="",F18="",G18=""),)</formula>
    </cfRule>
    <cfRule type="expression" dxfId="107" priority="776">
      <formula>AND($H18&gt;0,OR(AND($J18&lt;&gt;"",$I18*1=0),$I18*1&gt;0))</formula>
    </cfRule>
  </conditionalFormatting>
  <dataValidations count="11">
    <dataValidation type="decimal" operator="greaterThanOrEqual" allowBlank="1" showInputMessage="1" showErrorMessage="1" errorTitle="Fehlerhafte Eingabe!" error="Eingabe falsch oder außerhalb des zulässigen Wertebereichs!" promptTitle="Hinweis zur Eingabe:" prompt="Geben Sie eine gültige Zahl größer oder gleich &quot;0,00&quot; ein!" sqref="K18:K120">
      <formula1>0</formula1>
    </dataValidation>
    <dataValidation type="decimal" allowBlank="1" showInputMessage="1" showErrorMessage="1" errorTitle="Fehlerhafte Eingabe!" error="Eingabe falsch oder außerhalb des zulässigen Wertebereichs!" promptTitle="Hinweis zur Eingabe:" prompt="Geben Sie eine gültige Zahl größer oder gleich &quot;0,00&quot; und kleiner dem Durchführungszeitraum in Stunden ein!" sqref="M18:M120">
      <formula1>0</formula1>
      <formula2>$S$9</formula2>
    </dataValidation>
    <dataValidation type="decimal" allowBlank="1" showInputMessage="1" showErrorMessage="1" errorTitle="Fehlerhafte Eingabe!" error="Eingabe falsch oder außerhalb des zulässigen Wertebereichs!" promptTitle="Hinweis zur Eingabe:" prompt="Geben Sie eine Zahl zwischen &quot;0,00&quot; und &quot;8.760&quot; ein!" sqref="L18:L120">
      <formula1>0</formula1>
      <formula2>$S$2</formula2>
    </dataValidation>
    <dataValidation type="decimal" allowBlank="1" showInputMessage="1" showErrorMessage="1" errorTitle="Fehler bei Betragseingabe!" error="Betragseingabe falsch oder außerhalb des zulässigen Wertebereichs!" promptTitle="Hinweis Betragseingabe:" prompt="Die Kürzung darf die Ausgangsbasis für einen eventuellen Zuschlag nicht unterschreiten und es darf kein Betrag größer als &quot;99.999&quot; eingegeben werden!" sqref="N18:N120">
      <formula1>-H18</formula1>
      <formula2>99999</formula2>
    </dataValidation>
    <dataValidation type="list" allowBlank="1" showInputMessage="1" showErrorMessage="1" errorTitle="Fehlerhafte Eingabe!" error="Nur Einträge aus der Liste zulässig!" promptTitle="Hinweis zur Eingabe:" prompt="Bitte wählen Sie aus der Liste aus!" sqref="P9">
      <formula1>"Ja,Nein"</formula1>
    </dataValidation>
    <dataValidation type="decimal" allowBlank="1" showInputMessage="1" showErrorMessage="1" errorTitle="Fehlerhafte Eingabe!" error="Eingabe falsch oder außerhalb des zulässigen Wertebereichs!" promptTitle="Hinweis Eingabe:" prompt="Geben Sie eine gültige Zahl zwischen &quot;0,00&quot; und dem Äquivalent des Durchführungszeitraums in Stunden ein!" sqref="G18:G120">
      <formula1>0.01</formula1>
      <formula2>$S$9</formula2>
    </dataValidation>
    <dataValidation type="decimal" operator="greaterThan" allowBlank="1" showInputMessage="1" showErrorMessage="1" errorTitle="Fehlerhafte Eingabe!" error="Eingabe falsch oder außerhalb des zulässigen Wertebereichs!" promptTitle="Hinweis Eingabe:" prompt="Geben Sie eine gültige Zahl größer 0 ein!" sqref="D18:D120">
      <formula1>0</formula1>
    </dataValidation>
    <dataValidation type="textLength" operator="greaterThanOrEqual" allowBlank="1" showInputMessage="1" showErrorMessage="1" errorTitle="Fehlerhafte Eingabe!" error="Eingabe unzureichend oder außerhalb des zulässigen Bereichs!" promptTitle="Hinweis zur Eingabe:" prompt="Geben Sie mindestens 3 Zeichen (z.B. K 2.1) ein!" sqref="B18:B120">
      <formula1>3</formula1>
    </dataValidation>
    <dataValidation type="decimal" allowBlank="1" showInputMessage="1" showErrorMessage="1" errorTitle="Fehlerhafte Eingabe!" error="Eingabe falsch oder außerhalb des zulässigen Wertebereichs!" promptTitle="Hinweis Eingabe:" prompt="Geben Sie eine gültige Zahl größer &quot;0,00&quot; und kleiner dem Durchführungs-zeitraum in Monaten ein!" sqref="F18:F120">
      <formula1>0</formula1>
      <formula2>$S$8</formula2>
    </dataValidation>
    <dataValidation type="list" allowBlank="1" showInputMessage="1" showErrorMessage="1" sqref="O18:O120">
      <formula1>"'01-01,02-01,03-01,03-02,03-03,03-04,03-05,03-06,04-01,04-02,05-01,05-02,05-03,05-04,06-01,06-02,06-03,06-04,07-01,07-02,07-03,08-01,08-02,08-03,08-04,09-01,09-02,10-01,10-02,10-03,10-04,10-05,11-01,12-01,12-02,12-03,12-04,13-01,14-01,15-01,16-01,17-01,"</formula1>
    </dataValidation>
    <dataValidation type="decimal" allowBlank="1" showInputMessage="1" showErrorMessage="1" errorTitle="Fehlerhafte Eingabe!" error="Eingabe falsch oder außerhalb des zulässigen Wertebereichs!" promptTitle="Hinweis Eingabe:" prompt="Geben Sie eine Zahl zwischen &quot;0,00&quot; und &quot;8.760&quot; ein!" sqref="E18:E120">
      <formula1>0.01</formula1>
      <formula2>$S$2</formula2>
    </dataValidation>
  </dataValidations>
  <printOptions horizontalCentered="1"/>
  <pageMargins left="0.196850393700787" right="0.196850393700787" top="0.43307086614173201" bottom="1.1023622047244099" header="0.27559055118110198" footer="0.15748031496063"/>
  <pageSetup paperSize="9" scale="60" fitToHeight="12" orientation="portrait" cellComments="asDisplayed" r:id="rId1"/>
  <headerFooter>
    <oddHeader>&amp;L&amp;A</oddHeader>
    <oddFooter xml:space="preserve">&amp;L&amp;"Tahoma,Standard"&amp;12Datum&amp;"Arial,Standard": ..................
&amp;"Tahoma,Standard"SFG_Nachweis_F&amp;&amp;E-Infrastruktur&amp;C&amp;12.........................................
&amp;"Tahoma,Standard"rechtsgültige Fertigung
(Unterschrift und Stempel)&amp;R&amp;12Seite &amp;P von &amp;N&amp;10 </oddFooter>
  </headerFooter>
  <rowBreaks count="1" manualBreakCount="1">
    <brk id="68" max="17" man="1"/>
  </rowBreaks>
  <ignoredErrors>
    <ignoredError sqref="N1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41665" r:id="rId4" name="Check Box 1">
              <controlPr defaultSize="0" autoLine="0" autoPict="0">
                <anchor moveWithCells="1">
                  <from>
                    <xdr:col>8</xdr:col>
                    <xdr:colOff>209550</xdr:colOff>
                    <xdr:row>15</xdr:row>
                    <xdr:rowOff>95250</xdr:rowOff>
                  </from>
                  <to>
                    <xdr:col>8</xdr:col>
                    <xdr:colOff>628650</xdr:colOff>
                    <xdr:row>16</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tabColor rgb="FF92D050"/>
    <pageSetUpPr fitToPage="1"/>
  </sheetPr>
  <dimension ref="A1:AJ568"/>
  <sheetViews>
    <sheetView showZeros="0" view="pageBreakPreview" zoomScaleNormal="100" zoomScaleSheetLayoutView="100" workbookViewId="0">
      <pane xSplit="4" ySplit="17" topLeftCell="E18" activePane="bottomRight" state="frozen"/>
      <selection pane="topRight" activeCell="E1" sqref="E1"/>
      <selection pane="bottomLeft" activeCell="A19" sqref="A19"/>
      <selection pane="bottomRight" activeCell="B18" sqref="B18"/>
    </sheetView>
  </sheetViews>
  <sheetFormatPr baseColWidth="10" defaultColWidth="11.42578125" defaultRowHeight="12.75" outlineLevelCol="1" x14ac:dyDescent="0.2"/>
  <cols>
    <col min="1" max="1" width="11.42578125" style="31" customWidth="1"/>
    <col min="2" max="2" width="12.140625" style="32" customWidth="1"/>
    <col min="3" max="3" width="28.5703125" style="33" customWidth="1"/>
    <col min="4" max="4" width="30" style="34" customWidth="1"/>
    <col min="5" max="5" width="14.28515625" style="32" customWidth="1"/>
    <col min="6" max="6" width="15" style="35" customWidth="1"/>
    <col min="7" max="7" width="12.140625" style="36" customWidth="1"/>
    <col min="8" max="8" width="12.85546875" style="36" customWidth="1"/>
    <col min="9" max="9" width="15.7109375" style="31" customWidth="1"/>
    <col min="10" max="10" width="15.7109375" style="44" customWidth="1"/>
    <col min="11" max="11" width="12.140625" style="37" customWidth="1"/>
    <col min="12" max="13" width="15.7109375" style="37" customWidth="1"/>
    <col min="14" max="14" width="11.42578125" style="32" customWidth="1"/>
    <col min="15" max="16" width="11.42578125" style="44" hidden="1" customWidth="1"/>
    <col min="17" max="17" width="12.85546875" style="44" hidden="1" customWidth="1"/>
    <col min="18" max="18" width="11.42578125" style="44" hidden="1" customWidth="1"/>
    <col min="19" max="19" width="15.7109375" style="38" customWidth="1"/>
    <col min="20" max="20" width="12.140625" style="39" customWidth="1"/>
    <col min="21" max="21" width="15.7109375" style="40" customWidth="1"/>
    <col min="22" max="22" width="15.7109375" style="40" hidden="1" customWidth="1"/>
    <col min="23" max="23" width="7.140625" style="49" customWidth="1"/>
    <col min="24" max="24" width="16.42578125" style="49" customWidth="1"/>
    <col min="25" max="25" width="16.42578125" style="304" customWidth="1"/>
    <col min="26" max="26" width="15.85546875" style="271" hidden="1" customWidth="1" outlineLevel="1"/>
    <col min="27" max="27" width="15.85546875" style="264" hidden="1" customWidth="1" outlineLevel="1"/>
    <col min="28" max="29" width="15.7109375" style="265" hidden="1" customWidth="1" outlineLevel="1"/>
    <col min="30" max="30" width="42.85546875" style="265" hidden="1" customWidth="1" outlineLevel="1"/>
    <col min="31" max="31" width="10.140625" style="265" hidden="1" customWidth="1" outlineLevel="1"/>
    <col min="32" max="33" width="8.7109375" style="267" hidden="1" customWidth="1" outlineLevel="1"/>
    <col min="34" max="34" width="7" style="267" hidden="1" customWidth="1" outlineLevel="1"/>
    <col min="35" max="35" width="11.42578125" style="267" collapsed="1"/>
    <col min="36" max="16384" width="11.42578125" style="41"/>
  </cols>
  <sheetData>
    <row r="1" spans="1:35" ht="9" customHeight="1" x14ac:dyDescent="0.2">
      <c r="A1" s="1259"/>
      <c r="B1" s="1259"/>
      <c r="C1" s="1259"/>
      <c r="D1" s="1259"/>
      <c r="E1" s="1259"/>
      <c r="F1" s="1259"/>
      <c r="G1" s="1259"/>
      <c r="H1" s="1259"/>
      <c r="I1" s="1259"/>
      <c r="J1" s="1259"/>
      <c r="K1" s="1259"/>
      <c r="L1" s="1259"/>
      <c r="M1" s="1259"/>
      <c r="N1" s="1259"/>
      <c r="O1" s="1259"/>
      <c r="P1" s="1259"/>
      <c r="Q1" s="1259"/>
      <c r="R1" s="1259"/>
      <c r="S1" s="1259"/>
      <c r="T1" s="1259"/>
      <c r="U1" s="1259"/>
      <c r="V1" s="1259"/>
      <c r="W1" s="1259"/>
      <c r="X1" s="1259"/>
      <c r="Y1" s="1259"/>
      <c r="Z1" s="264"/>
      <c r="AE1" s="266"/>
    </row>
    <row r="2" spans="1:35" ht="15" customHeight="1" x14ac:dyDescent="0.2">
      <c r="A2" s="1121" t="s">
        <v>28</v>
      </c>
      <c r="B2" s="1121"/>
      <c r="C2" s="1121"/>
      <c r="D2" s="1121"/>
      <c r="E2" s="1121"/>
      <c r="F2" s="1121"/>
      <c r="G2" s="1121"/>
      <c r="H2" s="1121"/>
      <c r="I2" s="1121"/>
      <c r="J2" s="1121"/>
      <c r="K2" s="1121"/>
      <c r="L2" s="1121"/>
      <c r="M2" s="1121"/>
      <c r="N2" s="1121"/>
      <c r="O2" s="1121"/>
      <c r="P2" s="1121"/>
      <c r="Q2" s="1121"/>
      <c r="R2" s="1121"/>
      <c r="S2" s="1121"/>
      <c r="T2" s="1121"/>
      <c r="U2" s="1121"/>
      <c r="V2" s="1121"/>
      <c r="W2" s="1121"/>
      <c r="X2" s="1121"/>
      <c r="Y2" s="1121"/>
      <c r="Z2" s="264"/>
    </row>
    <row r="3" spans="1:35" ht="15" customHeight="1" x14ac:dyDescent="0.2">
      <c r="A3" s="1121"/>
      <c r="B3" s="1121"/>
      <c r="C3" s="1121"/>
      <c r="D3" s="1121"/>
      <c r="E3" s="1121"/>
      <c r="F3" s="1121"/>
      <c r="G3" s="1121"/>
      <c r="H3" s="1121"/>
      <c r="I3" s="1121"/>
      <c r="J3" s="1121"/>
      <c r="K3" s="1121"/>
      <c r="L3" s="1121"/>
      <c r="M3" s="1121"/>
      <c r="N3" s="1121"/>
      <c r="O3" s="1121"/>
      <c r="P3" s="1121"/>
      <c r="Q3" s="1121"/>
      <c r="R3" s="1121"/>
      <c r="S3" s="1121"/>
      <c r="T3" s="1121"/>
      <c r="U3" s="1121"/>
      <c r="V3" s="1121"/>
      <c r="W3" s="1121"/>
      <c r="X3" s="1121"/>
      <c r="Y3" s="1121"/>
      <c r="Z3" s="264"/>
    </row>
    <row r="4" spans="1:35" ht="15" customHeight="1" thickBot="1" x14ac:dyDescent="0.25">
      <c r="A4" s="1122"/>
      <c r="B4" s="1122"/>
      <c r="C4" s="1122"/>
      <c r="D4" s="1122"/>
      <c r="E4" s="1122"/>
      <c r="F4" s="1122"/>
      <c r="G4" s="1122"/>
      <c r="H4" s="1122"/>
      <c r="I4" s="1122"/>
      <c r="J4" s="1122"/>
      <c r="K4" s="1122"/>
      <c r="L4" s="1122"/>
      <c r="M4" s="1122"/>
      <c r="N4" s="1122"/>
      <c r="O4" s="1122"/>
      <c r="P4" s="1122"/>
      <c r="Q4" s="1122"/>
      <c r="R4" s="1122"/>
      <c r="S4" s="1122"/>
      <c r="T4" s="1122"/>
      <c r="U4" s="1122"/>
      <c r="V4" s="1122"/>
      <c r="W4" s="1122"/>
      <c r="X4" s="1122"/>
      <c r="Y4" s="1122"/>
      <c r="Z4" s="264"/>
    </row>
    <row r="5" spans="1:35" s="25" customFormat="1" ht="4.5" customHeight="1" x14ac:dyDescent="0.25">
      <c r="A5" s="56"/>
      <c r="B5" s="57"/>
      <c r="C5" s="58"/>
      <c r="D5" s="58"/>
      <c r="E5" s="57"/>
      <c r="F5" s="58"/>
      <c r="G5" s="59"/>
      <c r="H5" s="60"/>
      <c r="I5" s="61"/>
      <c r="J5" s="61"/>
      <c r="K5" s="62"/>
      <c r="L5" s="62"/>
      <c r="M5" s="62"/>
      <c r="N5" s="63"/>
      <c r="O5" s="63"/>
      <c r="P5" s="63"/>
      <c r="Q5" s="63"/>
      <c r="R5" s="63"/>
      <c r="S5" s="64"/>
      <c r="T5" s="65"/>
      <c r="U5" s="66"/>
      <c r="V5" s="66"/>
      <c r="W5" s="66"/>
      <c r="X5" s="66"/>
      <c r="Y5" s="67"/>
      <c r="Z5" s="268"/>
      <c r="AA5" s="268"/>
      <c r="AB5" s="269"/>
      <c r="AC5" s="269"/>
      <c r="AD5" s="270"/>
      <c r="AE5" s="269"/>
      <c r="AF5" s="269"/>
      <c r="AG5" s="269"/>
      <c r="AH5" s="269"/>
      <c r="AI5" s="269"/>
    </row>
    <row r="6" spans="1:35" ht="14.25" x14ac:dyDescent="0.2">
      <c r="A6" s="169" t="s">
        <v>60</v>
      </c>
      <c r="B6" s="170"/>
      <c r="C6" s="1271" t="str">
        <f>IF('Allgemeine Daten'!E6="","Eingabe fehlt!",'Allgemeine Daten'!E6)</f>
        <v>Eingabe fehlt!</v>
      </c>
      <c r="D6" s="1271"/>
      <c r="E6" s="1271"/>
      <c r="F6" s="1271"/>
      <c r="G6" s="1271"/>
      <c r="H6" s="1271"/>
      <c r="I6" s="1271"/>
      <c r="J6" s="1271"/>
      <c r="K6" s="1271"/>
      <c r="L6" s="1271"/>
      <c r="M6" s="1271"/>
      <c r="N6" s="1271"/>
      <c r="O6" s="171"/>
      <c r="P6" s="171"/>
      <c r="Q6" s="171"/>
      <c r="R6" s="171"/>
      <c r="S6" s="172"/>
      <c r="T6" s="173"/>
      <c r="U6" s="174"/>
      <c r="V6" s="175"/>
      <c r="X6" s="176" t="s">
        <v>0</v>
      </c>
      <c r="Y6" s="177" t="str">
        <f>IF('Allgemeine Daten'!U6="","Eingabe fehlt!",'Allgemeine Daten'!U6)</f>
        <v>Eingabe fehlt!</v>
      </c>
    </row>
    <row r="7" spans="1:35" ht="15.75" customHeight="1" x14ac:dyDescent="0.2">
      <c r="A7" s="169" t="s">
        <v>67</v>
      </c>
      <c r="B7" s="178"/>
      <c r="C7" s="1271" t="str">
        <f>IF('Allgemeine Daten'!E7="","Eingabe fehlt!",'Allgemeine Daten'!E7)</f>
        <v>Eingabe fehlt!</v>
      </c>
      <c r="D7" s="1271"/>
      <c r="E7" s="1271"/>
      <c r="F7" s="1271"/>
      <c r="G7" s="1271"/>
      <c r="H7" s="1271"/>
      <c r="I7" s="1271"/>
      <c r="J7" s="1271"/>
      <c r="K7" s="1271"/>
      <c r="L7" s="185"/>
      <c r="M7" s="171"/>
      <c r="N7" s="171"/>
      <c r="O7" s="171"/>
      <c r="P7" s="171"/>
      <c r="Q7" s="171"/>
      <c r="R7" s="171"/>
      <c r="S7" s="172"/>
      <c r="T7" s="179"/>
      <c r="U7" s="180"/>
      <c r="V7" s="180"/>
      <c r="X7" s="181" t="s">
        <v>14</v>
      </c>
      <c r="Y7" s="182" t="str">
        <f>IF('Allgemeine Daten'!U10="","Eingabe fehlt!",'Allgemeine Daten'!U10)</f>
        <v>Eingabe fehlt!</v>
      </c>
      <c r="AE7" s="272"/>
    </row>
    <row r="8" spans="1:35" ht="14.25" x14ac:dyDescent="0.2">
      <c r="A8" s="169" t="s">
        <v>17</v>
      </c>
      <c r="B8" s="183"/>
      <c r="C8" s="183"/>
      <c r="D8" s="184" t="str">
        <f>IF('Allgemeine Daten'!E10="","Eingabe fehlt!",'Allgemeine Daten'!E10)</f>
        <v>Eingabe fehlt!</v>
      </c>
      <c r="E8" s="170"/>
      <c r="F8" s="185"/>
      <c r="G8" s="186" t="s">
        <v>92</v>
      </c>
      <c r="H8" s="187" t="str">
        <f>IF('Allgemeine Daten'!U14="","Eingabe fehlt!",'Allgemeine Daten'!U14)</f>
        <v>Nein</v>
      </c>
      <c r="I8" s="188" t="s">
        <v>93</v>
      </c>
      <c r="J8" s="189">
        <f>'Allgemeine Daten'!E11</f>
        <v>42736</v>
      </c>
      <c r="K8" s="188" t="s">
        <v>29</v>
      </c>
      <c r="L8" s="190">
        <f>+'Allgemeine Daten'!G11</f>
        <v>45291</v>
      </c>
      <c r="M8" s="190">
        <f>EOMONTH(L8,3)</f>
        <v>45382</v>
      </c>
      <c r="N8" s="191" t="s">
        <v>34</v>
      </c>
      <c r="O8" s="191"/>
      <c r="P8" s="192"/>
      <c r="Q8" s="192"/>
      <c r="R8" s="192"/>
      <c r="S8" s="171"/>
      <c r="T8" s="176"/>
      <c r="U8" s="176"/>
      <c r="V8" s="176"/>
      <c r="X8" s="176" t="s">
        <v>10</v>
      </c>
      <c r="Y8" s="193" t="str">
        <f>IF('Allgemeine Daten'!E13&lt;&gt;"",IF(ISNUMBER(SEARCH("End*",'Allgemeine Daten'!E13)),'Allgemeine Daten'!E13,"Zwischenabr."),"Eingabe fehlt!")</f>
        <v>Eingabe fehlt!</v>
      </c>
    </row>
    <row r="9" spans="1:35" ht="15" thickBot="1" x14ac:dyDescent="0.25">
      <c r="A9" s="194" t="s">
        <v>98</v>
      </c>
      <c r="B9" s="195"/>
      <c r="C9" s="1274" t="str">
        <f>'Allgemeine Daten'!O9</f>
        <v>09_FO_53_Belegverzeichnis_EFRE_2014-2020_F&amp;E_Projekte</v>
      </c>
      <c r="D9" s="1274"/>
      <c r="E9" s="1274"/>
      <c r="F9" s="975"/>
      <c r="G9" s="975"/>
      <c r="H9" s="984"/>
      <c r="I9" s="984"/>
      <c r="J9" s="198" t="s">
        <v>140</v>
      </c>
      <c r="K9" s="480" t="str">
        <f>IF('Allgemeine Daten'!U19="","Eing. fehlt!",'Allgemeine Daten'!U19)</f>
        <v>Ja</v>
      </c>
      <c r="L9" s="198" t="str">
        <f>IF(K9="ja","GKZ-Satz:","")</f>
        <v>GKZ-Satz:</v>
      </c>
      <c r="M9" s="481" t="str">
        <f>IF(AND('Allgemeine Daten'!U20&lt;&gt;"",'Allgemeine Daten'!U19="ja"),'Allgemeine Daten'!U20,IF(AND(K9="Ja",'Allgemeine Daten'!U20=""),"Eingabe fehlt!",0%))</f>
        <v>Eingabe fehlt!</v>
      </c>
      <c r="N9" s="1051"/>
      <c r="O9" s="197"/>
      <c r="P9" s="197"/>
      <c r="Q9" s="197"/>
      <c r="R9" s="197"/>
      <c r="S9" s="1052" t="str">
        <f>CONCATENATE('Allgemeine Daten'!$T$7,"/",'Allgemeine Daten'!$T$8)</f>
        <v>Revision:/VKS-Version:</v>
      </c>
      <c r="T9" s="479"/>
      <c r="U9" s="909" t="str">
        <f>CONCATENATE('Allgemeine Daten'!$U$7," / ",'Allgemeine Daten'!$U$8)</f>
        <v>005/06.2019 / 3</v>
      </c>
      <c r="V9" s="198"/>
      <c r="W9" s="479"/>
      <c r="X9" s="198" t="str">
        <f>'Allgemeine Daten'!$P$8</f>
        <v>gültig ab:</v>
      </c>
      <c r="Y9" s="200" t="str">
        <f>'Allgemeine Daten'!$O$8</f>
        <v>01.05.2019</v>
      </c>
    </row>
    <row r="10" spans="1:35" s="27" customFormat="1" ht="4.5" customHeight="1" x14ac:dyDescent="0.2">
      <c r="A10" s="208"/>
      <c r="B10" s="209"/>
      <c r="C10" s="210"/>
      <c r="D10" s="211"/>
      <c r="E10" s="209"/>
      <c r="F10" s="211"/>
      <c r="G10" s="212"/>
      <c r="J10" s="213"/>
      <c r="K10" s="209"/>
      <c r="L10" s="215"/>
      <c r="M10" s="215"/>
      <c r="N10" s="215"/>
      <c r="O10" s="215"/>
      <c r="P10" s="215"/>
      <c r="Q10" s="215"/>
      <c r="R10" s="215"/>
      <c r="S10" s="209"/>
      <c r="T10" s="216"/>
      <c r="U10" s="217"/>
      <c r="V10" s="217"/>
      <c r="W10" s="217"/>
      <c r="X10" s="217"/>
      <c r="Y10" s="218"/>
      <c r="Z10" s="273"/>
      <c r="AA10" s="273"/>
      <c r="AB10" s="274"/>
      <c r="AC10" s="274"/>
      <c r="AD10" s="275"/>
      <c r="AE10" s="80"/>
      <c r="AF10" s="80"/>
      <c r="AG10" s="80"/>
      <c r="AH10" s="80"/>
      <c r="AI10" s="80"/>
    </row>
    <row r="11" spans="1:35" s="27" customFormat="1" ht="19.5" customHeight="1" x14ac:dyDescent="0.2">
      <c r="A11" s="219" t="s">
        <v>7</v>
      </c>
      <c r="B11" s="220"/>
      <c r="C11" s="221" t="str">
        <f ca="1">MID(CELL("filename",$AE$1),FIND("]",CELL("filename",$AE$1))+1,31)</f>
        <v>Sach- bzw. Materialkosten</v>
      </c>
      <c r="D11" s="974"/>
      <c r="E11" s="974"/>
      <c r="F11" s="974"/>
      <c r="G11" s="974"/>
      <c r="H11" s="974"/>
      <c r="I11" s="222"/>
      <c r="J11" s="222"/>
      <c r="K11" s="220"/>
      <c r="L11" s="207" t="s">
        <v>270</v>
      </c>
      <c r="M11" s="1270" t="str">
        <f>IF('Allgemeine Daten'!E12="","Eingabe fehlt!",'Allgemeine Daten'!E12)</f>
        <v>Eingabe fehlt!</v>
      </c>
      <c r="N11" s="1270"/>
      <c r="O11" s="223"/>
      <c r="P11" s="1262"/>
      <c r="Q11" s="1262"/>
      <c r="R11" s="1262"/>
      <c r="S11" s="224" t="str">
        <f>"bis: "</f>
        <v xml:space="preserve">bis: </v>
      </c>
      <c r="T11" s="918" t="str">
        <f>IF('Allgemeine Daten'!G12="","Eingabe fehlt!",'Allgemeine Daten'!G12)</f>
        <v>Eingabe fehlt!</v>
      </c>
      <c r="U11" s="355"/>
      <c r="V11" s="225"/>
      <c r="X11" s="226" t="s">
        <v>0</v>
      </c>
      <c r="Y11" s="227" t="str">
        <f>+Y6</f>
        <v>Eingabe fehlt!</v>
      </c>
      <c r="Z11" s="273"/>
      <c r="AA11" s="273"/>
      <c r="AC11" s="985" t="str">
        <f>"Gemeinkostenzuschlag ("&amp;IFERROR(M9*100,0)&amp;",00%) anrechenbar:"</f>
        <v>Gemeinkostenzuschlag (0,00%) anrechenbar:</v>
      </c>
      <c r="AD11" s="807" t="s">
        <v>40</v>
      </c>
      <c r="AE11" s="80"/>
      <c r="AF11" s="80"/>
      <c r="AG11" s="80"/>
      <c r="AH11" s="80"/>
      <c r="AI11" s="80"/>
    </row>
    <row r="12" spans="1:35" s="26" customFormat="1" ht="4.5" customHeight="1" thickBot="1" x14ac:dyDescent="0.25">
      <c r="A12" s="1267" t="str">
        <f>IF(AND(Y6&lt;&gt;"",LEN(Y6)&lt;Y10),"Eintrag auf Reiter der ersten Kostenart unvollständig!",IF(ISNUMBER(SEARCH("kos*",Y6)),"Eingabe auf Reiter der ersten Kostenart fehlt noch!",""))</f>
        <v/>
      </c>
      <c r="B12" s="1267"/>
      <c r="C12" s="1267"/>
      <c r="D12" s="228"/>
      <c r="E12" s="228"/>
      <c r="F12" s="228"/>
      <c r="G12" s="229"/>
      <c r="H12" s="229"/>
      <c r="I12" s="230"/>
      <c r="J12" s="230"/>
      <c r="K12" s="231"/>
      <c r="L12" s="231"/>
      <c r="M12" s="231"/>
      <c r="N12" s="230"/>
      <c r="O12" s="230"/>
      <c r="P12" s="230"/>
      <c r="Q12" s="230"/>
      <c r="R12" s="230"/>
      <c r="S12" s="232"/>
      <c r="T12" s="1263"/>
      <c r="U12" s="1263"/>
      <c r="V12" s="1263"/>
      <c r="W12" s="1263"/>
      <c r="X12" s="1263"/>
      <c r="Y12" s="1263"/>
      <c r="Z12" s="276"/>
      <c r="AA12" s="276"/>
      <c r="AB12" s="277"/>
      <c r="AC12" s="277"/>
      <c r="AD12" s="277"/>
      <c r="AE12" s="277"/>
      <c r="AF12" s="277"/>
      <c r="AG12" s="277"/>
      <c r="AH12" s="277"/>
      <c r="AI12" s="277"/>
    </row>
    <row r="13" spans="1:35" s="46" customFormat="1" ht="21.75" customHeight="1" thickBot="1" x14ac:dyDescent="0.25">
      <c r="A13" s="81" t="s">
        <v>100</v>
      </c>
      <c r="B13" s="201"/>
      <c r="C13" s="202"/>
      <c r="D13" s="202"/>
      <c r="E13" s="201"/>
      <c r="F13" s="202"/>
      <c r="G13" s="202"/>
      <c r="H13" s="203"/>
      <c r="I13" s="201"/>
      <c r="J13" s="201"/>
      <c r="K13" s="204"/>
      <c r="L13" s="204"/>
      <c r="M13" s="204"/>
      <c r="N13" s="201"/>
      <c r="O13" s="201"/>
      <c r="P13" s="201"/>
      <c r="Q13" s="201"/>
      <c r="R13" s="201"/>
      <c r="S13" s="201"/>
      <c r="T13" s="204"/>
      <c r="U13" s="205"/>
      <c r="V13" s="205"/>
      <c r="W13" s="206"/>
      <c r="X13" s="206"/>
      <c r="Y13" s="82" t="s">
        <v>101</v>
      </c>
      <c r="Z13" s="278"/>
      <c r="AA13" s="278"/>
      <c r="AB13" s="279"/>
      <c r="AC13" s="279"/>
      <c r="AD13" s="279"/>
      <c r="AE13" s="279"/>
      <c r="AF13" s="279"/>
      <c r="AG13" s="279"/>
      <c r="AH13" s="279"/>
      <c r="AI13" s="279"/>
    </row>
    <row r="14" spans="1:35" s="19" customFormat="1" ht="45" customHeight="1" x14ac:dyDescent="0.2">
      <c r="A14" s="1111" t="s">
        <v>112</v>
      </c>
      <c r="B14" s="1113" t="s">
        <v>113</v>
      </c>
      <c r="C14" s="350" t="s">
        <v>1</v>
      </c>
      <c r="D14" s="1252" t="s">
        <v>115</v>
      </c>
      <c r="E14" s="1272" t="s">
        <v>214</v>
      </c>
      <c r="F14" s="1250" t="s">
        <v>271</v>
      </c>
      <c r="G14" s="1246" t="s">
        <v>272</v>
      </c>
      <c r="H14" s="1247"/>
      <c r="I14" s="1111" t="s">
        <v>117</v>
      </c>
      <c r="J14" s="1264"/>
      <c r="K14" s="1265"/>
      <c r="L14" s="1265"/>
      <c r="M14" s="1265"/>
      <c r="N14" s="1266"/>
      <c r="O14" s="1268" t="s">
        <v>91</v>
      </c>
      <c r="P14" s="1254" t="str">
        <f>IF('Allgemeine Daten'!U14="Ja","Buchhalterische Angaben zum Wirtschaftsgut","Angaben hierzu nicht erforderlich da kein Investitionsprojekt!")</f>
        <v>Angaben hierzu nicht erforderlich da kein Investitionsprojekt!</v>
      </c>
      <c r="Q14" s="1255"/>
      <c r="R14" s="1256"/>
      <c r="S14" s="1257" t="s">
        <v>116</v>
      </c>
      <c r="T14" s="1258"/>
      <c r="U14" s="1258"/>
      <c r="V14" s="354"/>
      <c r="W14" s="1260" t="s">
        <v>42</v>
      </c>
      <c r="X14" s="478" t="s">
        <v>226</v>
      </c>
      <c r="Y14" s="305" t="s">
        <v>255</v>
      </c>
      <c r="Z14" s="1240" t="s">
        <v>108</v>
      </c>
      <c r="AA14" s="1241"/>
      <c r="AB14" s="1242"/>
      <c r="AC14" s="1242"/>
      <c r="AD14" s="1243"/>
      <c r="AE14" s="280"/>
      <c r="AF14" s="281"/>
      <c r="AG14" s="281"/>
      <c r="AH14" s="281"/>
      <c r="AI14" s="281"/>
    </row>
    <row r="15" spans="1:35" s="19" customFormat="1" ht="60" customHeight="1" thickBot="1" x14ac:dyDescent="0.25">
      <c r="A15" s="1112"/>
      <c r="B15" s="1114"/>
      <c r="C15" s="351"/>
      <c r="D15" s="1253"/>
      <c r="E15" s="1273"/>
      <c r="F15" s="1251"/>
      <c r="G15" s="1248"/>
      <c r="H15" s="1249"/>
      <c r="I15" s="934" t="s">
        <v>273</v>
      </c>
      <c r="J15" s="935" t="s">
        <v>274</v>
      </c>
      <c r="K15" s="936" t="s">
        <v>275</v>
      </c>
      <c r="L15" s="352" t="s">
        <v>280</v>
      </c>
      <c r="M15" s="352" t="s">
        <v>282</v>
      </c>
      <c r="N15" s="353" t="s">
        <v>114</v>
      </c>
      <c r="O15" s="1269"/>
      <c r="P15" s="51" t="s">
        <v>16</v>
      </c>
      <c r="Q15" s="52" t="s">
        <v>57</v>
      </c>
      <c r="R15" s="53" t="s">
        <v>30</v>
      </c>
      <c r="S15" s="942" t="s">
        <v>278</v>
      </c>
      <c r="T15" s="937" t="s">
        <v>279</v>
      </c>
      <c r="U15" s="352" t="s">
        <v>280</v>
      </c>
      <c r="V15" s="54"/>
      <c r="W15" s="1261"/>
      <c r="X15" s="477" t="s">
        <v>227</v>
      </c>
      <c r="Y15" s="482" t="str">
        <f>"(= Nettozahlungs-betrag zuzgl. "&amp;IF(K9="ja",IFERROR(M9*100,0),"0")&amp;",00% GKZ)"</f>
        <v>(= Nettozahlungs-betrag zuzgl. 0,00% GKZ)</v>
      </c>
      <c r="Z15" s="282" t="s">
        <v>256</v>
      </c>
      <c r="AA15" s="283" t="s">
        <v>110</v>
      </c>
      <c r="AB15" s="284" t="s">
        <v>111</v>
      </c>
      <c r="AC15" s="284" t="s">
        <v>283</v>
      </c>
      <c r="AD15" s="285" t="s">
        <v>50</v>
      </c>
      <c r="AE15" s="806">
        <f>SUBTOTAL(9,AE18:AE567)</f>
        <v>0</v>
      </c>
      <c r="AF15" s="806">
        <f t="shared" ref="AF15:AH15" si="0">SUBTOTAL(9,AF18:AF567)</f>
        <v>0</v>
      </c>
      <c r="AG15" s="806">
        <f t="shared" si="0"/>
        <v>0</v>
      </c>
      <c r="AH15" s="806">
        <f t="shared" si="0"/>
        <v>0</v>
      </c>
      <c r="AI15" s="281"/>
    </row>
    <row r="16" spans="1:35" s="19" customFormat="1" ht="24" customHeight="1" x14ac:dyDescent="0.2">
      <c r="A16" s="1106" t="s">
        <v>105</v>
      </c>
      <c r="B16" s="1244" t="s">
        <v>107</v>
      </c>
      <c r="C16" s="1245"/>
      <c r="D16" s="1245"/>
      <c r="E16" s="357" t="s">
        <v>31</v>
      </c>
      <c r="F16" s="234" t="s">
        <v>6</v>
      </c>
      <c r="G16" s="945" t="s">
        <v>3</v>
      </c>
      <c r="H16" s="946" t="s">
        <v>4</v>
      </c>
      <c r="I16" s="233" t="s">
        <v>32</v>
      </c>
      <c r="J16" s="235" t="s">
        <v>32</v>
      </c>
      <c r="K16" s="236" t="s">
        <v>6</v>
      </c>
      <c r="L16" s="814">
        <f>SUBTOTAL(9,L18:L567)</f>
        <v>0</v>
      </c>
      <c r="M16" s="814">
        <f>SUBTOTAL(9,M18:M567)</f>
        <v>0</v>
      </c>
      <c r="N16" s="237" t="s">
        <v>106</v>
      </c>
      <c r="O16" s="233" t="s">
        <v>31</v>
      </c>
      <c r="P16" s="233" t="s">
        <v>31</v>
      </c>
      <c r="Q16" s="235" t="s">
        <v>32</v>
      </c>
      <c r="R16" s="238" t="s">
        <v>31</v>
      </c>
      <c r="S16" s="233" t="s">
        <v>32</v>
      </c>
      <c r="T16" s="236" t="s">
        <v>6</v>
      </c>
      <c r="U16" s="809">
        <f>SUBTOTAL(9,U18:U567)</f>
        <v>0</v>
      </c>
      <c r="V16" s="239">
        <f>SUBTOTAL(9,V18:V567)</f>
        <v>5000</v>
      </c>
      <c r="W16" s="240" t="s">
        <v>41</v>
      </c>
      <c r="X16" s="810" t="str">
        <f>IF(SUBTOTAL(9,X18:X567)=0,"0,00 ",SUBTOTAL(9,X18:X567))</f>
        <v xml:space="preserve">0,00 </v>
      </c>
      <c r="Y16" s="811" t="str">
        <f>IF(SUBTOTAL(9,Y18:Y567)=0,"0,00 ",SUBTOTAL(9,Y18:Y567))</f>
        <v xml:space="preserve">0,00 </v>
      </c>
      <c r="Z16" s="812" t="str">
        <f>IF(SUBTOTAL(9,Z18:Z567)=0,"0,00 ",SUBTOTAL(9,Z18:Z567))</f>
        <v xml:space="preserve">0,00 </v>
      </c>
      <c r="AA16" s="263" t="s">
        <v>31</v>
      </c>
      <c r="AB16" s="813">
        <f>MAX(SUBTOTAL(9,AB18:AB567),0)</f>
        <v>0</v>
      </c>
      <c r="AC16" s="813">
        <f>MAX(SUBTOTAL(9,AC18:AC567),0)</f>
        <v>0</v>
      </c>
      <c r="AD16" s="808" t="str">
        <f>IF(AD11="ja","GKZ ("&amp;IFERROR(M9*100,0)&amp;",00%) wird angerechnet!","GKZ wird nicht angerechnet!")</f>
        <v>GKZ wird nicht angerechnet!</v>
      </c>
      <c r="AE16" s="286" t="s">
        <v>94</v>
      </c>
      <c r="AF16" s="286" t="s">
        <v>95</v>
      </c>
      <c r="AG16" s="286" t="s">
        <v>249</v>
      </c>
      <c r="AH16" s="286" t="s">
        <v>250</v>
      </c>
      <c r="AI16" s="281"/>
    </row>
    <row r="17" spans="1:36" s="20" customFormat="1" ht="20.100000000000001" customHeight="1" thickBot="1" x14ac:dyDescent="0.25">
      <c r="A17" s="1107"/>
      <c r="B17" s="947" t="s">
        <v>2</v>
      </c>
      <c r="C17" s="242"/>
      <c r="D17" s="356"/>
      <c r="E17" s="244"/>
      <c r="F17" s="243"/>
      <c r="G17" s="245"/>
      <c r="H17" s="246"/>
      <c r="I17" s="247"/>
      <c r="J17" s="248"/>
      <c r="K17" s="249"/>
      <c r="L17" s="250"/>
      <c r="M17" s="250"/>
      <c r="N17" s="251"/>
      <c r="O17" s="252"/>
      <c r="P17" s="253"/>
      <c r="Q17" s="254"/>
      <c r="R17" s="255"/>
      <c r="S17" s="248"/>
      <c r="T17" s="249"/>
      <c r="U17" s="250"/>
      <c r="V17" s="256"/>
      <c r="W17" s="257"/>
      <c r="X17" s="476"/>
      <c r="Y17" s="258"/>
      <c r="Z17" s="1042">
        <f>IF(AD11="ja",IF(Z16&lt;&gt;"0,00 ",Z16*IFERROR(1+$M$9,1),"0,00 "),IF(Y16&gt;0,AC16-Y16,""))</f>
        <v>0</v>
      </c>
      <c r="AA17" s="1043" t="str">
        <f>IF(OR(AD11="Ja",AND(ISNUMBER(M9),ISNUMBER(Z16))),"inkl. GKZ",IF(AND(Z17&lt;&gt;0,ISNUMBER(AB16)),"GKZ n.a.",""))</f>
        <v/>
      </c>
      <c r="AB17" s="261"/>
      <c r="AC17" s="976"/>
      <c r="AD17" s="978"/>
      <c r="AE17" s="288" t="s">
        <v>251</v>
      </c>
      <c r="AF17" s="288" t="s">
        <v>252</v>
      </c>
      <c r="AG17" s="288" t="s">
        <v>253</v>
      </c>
      <c r="AH17" s="288" t="s">
        <v>254</v>
      </c>
      <c r="AI17" s="287"/>
    </row>
    <row r="18" spans="1:36" s="21" customFormat="1" ht="16.5" customHeight="1" thickTop="1" x14ac:dyDescent="0.2">
      <c r="A18" s="307">
        <v>1</v>
      </c>
      <c r="B18" s="308"/>
      <c r="C18" s="309"/>
      <c r="D18" s="310"/>
      <c r="E18" s="358"/>
      <c r="F18" s="311"/>
      <c r="G18" s="311"/>
      <c r="H18" s="312"/>
      <c r="I18" s="313"/>
      <c r="J18" s="314"/>
      <c r="K18" s="315"/>
      <c r="L18" s="316"/>
      <c r="M18" s="316"/>
      <c r="N18" s="317"/>
      <c r="O18" s="318"/>
      <c r="P18" s="319"/>
      <c r="Q18" s="320"/>
      <c r="R18" s="321"/>
      <c r="S18" s="322"/>
      <c r="T18" s="315"/>
      <c r="U18" s="323"/>
      <c r="V18" s="316">
        <v>5000</v>
      </c>
      <c r="W18" s="450" t="s">
        <v>40</v>
      </c>
      <c r="X18" s="803"/>
      <c r="Y18" s="805" t="str">
        <f t="shared" ref="Y18:Y81" si="1">IF(X18&lt;&gt;"",IF($K$9="ja",X18*(IFERROR(1+$M$9,1)),X18),"")</f>
        <v/>
      </c>
      <c r="Z18" s="289"/>
      <c r="AA18" s="290"/>
      <c r="AB18" s="291">
        <f>IFERROR(X18+Z18,0)</f>
        <v>0</v>
      </c>
      <c r="AC18" s="977">
        <f t="shared" ref="AC18:AC81" si="2">IF($AD$11="ja",AB18*IFERROR(1+$M$9,1),AB18)</f>
        <v>0</v>
      </c>
      <c r="AD18" s="292"/>
      <c r="AE18" s="280">
        <f>IF(AND($M18&lt;&gt;"",ABS($M18)&gt;ABS($L18)),1,0)</f>
        <v>0</v>
      </c>
      <c r="AF18" s="280">
        <f>IF($L18&lt;&gt;"",IF(AND($U18&lt;&gt;"",ABS($U18)&lt;&gt;ABS($L18),OR(AND(ISNONTEXT($N18),ABS($U18)&gt;ABS($L18)),$N18="")),1,0),0)</f>
        <v>0</v>
      </c>
      <c r="AG18" s="280">
        <f>IF(AND($X18&lt;&gt;0,$U18&lt;&gt;"",ABS($X18)&gt;ABS($U18)),1,0)</f>
        <v>0</v>
      </c>
      <c r="AH18" s="280">
        <f>IF(AND($X18&lt;&gt;0,$U18&lt;&gt;"",$M18&lt;&gt;"",ABS($X18)&gt;ABS($M18)),1,0)</f>
        <v>0</v>
      </c>
      <c r="AI18" s="294"/>
      <c r="AJ18" s="22"/>
    </row>
    <row r="19" spans="1:36" s="22" customFormat="1" ht="16.5" customHeight="1" x14ac:dyDescent="0.2">
      <c r="A19" s="324">
        <v>2</v>
      </c>
      <c r="B19" s="325"/>
      <c r="C19" s="326"/>
      <c r="D19" s="327"/>
      <c r="E19" s="359"/>
      <c r="F19" s="328"/>
      <c r="G19" s="328"/>
      <c r="H19" s="329"/>
      <c r="I19" s="330"/>
      <c r="J19" s="331"/>
      <c r="K19" s="332"/>
      <c r="L19" s="333"/>
      <c r="M19" s="333"/>
      <c r="N19" s="334"/>
      <c r="O19" s="335"/>
      <c r="P19" s="336"/>
      <c r="Q19" s="337"/>
      <c r="R19" s="338"/>
      <c r="S19" s="339"/>
      <c r="T19" s="332"/>
      <c r="U19" s="340"/>
      <c r="V19" s="333"/>
      <c r="W19" s="450" t="s">
        <v>40</v>
      </c>
      <c r="X19" s="804"/>
      <c r="Y19" s="805" t="str">
        <f t="shared" si="1"/>
        <v/>
      </c>
      <c r="Z19" s="289"/>
      <c r="AA19" s="290"/>
      <c r="AB19" s="291">
        <f t="shared" ref="AB19:AB82" si="3">IFERROR(X19+Z19,0)</f>
        <v>0</v>
      </c>
      <c r="AC19" s="977">
        <f t="shared" si="2"/>
        <v>0</v>
      </c>
      <c r="AD19" s="293"/>
      <c r="AE19" s="280">
        <f t="shared" ref="AE19:AE82" si="4">IF(AND($M19&lt;&gt;"",ABS($M19)&gt;ABS($L19)),1,0)</f>
        <v>0</v>
      </c>
      <c r="AF19" s="280">
        <f t="shared" ref="AF19:AF82" si="5">IF($L19&lt;&gt;"",IF(AND($U19&lt;&gt;"",ABS($U19)&lt;&gt;ABS($L19),OR(AND(ISNONTEXT($N19),ABS($U19)&gt;ABS($L19)),$N19="")),1,0),0)</f>
        <v>0</v>
      </c>
      <c r="AG19" s="280">
        <f t="shared" ref="AG19:AG82" si="6">IF(AND($X19&lt;&gt;0,$U19&lt;&gt;"",ABS($X19)&gt;ABS($U19)),1,0)</f>
        <v>0</v>
      </c>
      <c r="AH19" s="280">
        <f t="shared" ref="AH19:AH82" si="7">IF(AND($X19&lt;&gt;0,$U19&lt;&gt;"",$M19&lt;&gt;"",ABS($X19)&gt;ABS($M19)),1,0)</f>
        <v>0</v>
      </c>
      <c r="AI19" s="294"/>
    </row>
    <row r="20" spans="1:36" s="22" customFormat="1" ht="16.5" customHeight="1" x14ac:dyDescent="0.2">
      <c r="A20" s="324">
        <v>3</v>
      </c>
      <c r="B20" s="325"/>
      <c r="C20" s="326"/>
      <c r="D20" s="327"/>
      <c r="E20" s="359"/>
      <c r="F20" s="328"/>
      <c r="G20" s="341"/>
      <c r="H20" s="342"/>
      <c r="I20" s="330"/>
      <c r="J20" s="331"/>
      <c r="K20" s="332"/>
      <c r="L20" s="333"/>
      <c r="M20" s="333"/>
      <c r="N20" s="334"/>
      <c r="O20" s="335"/>
      <c r="P20" s="336"/>
      <c r="Q20" s="337"/>
      <c r="R20" s="338"/>
      <c r="S20" s="339"/>
      <c r="T20" s="332"/>
      <c r="U20" s="340"/>
      <c r="V20" s="333"/>
      <c r="W20" s="450" t="s">
        <v>40</v>
      </c>
      <c r="X20" s="804"/>
      <c r="Y20" s="805" t="str">
        <f t="shared" si="1"/>
        <v/>
      </c>
      <c r="Z20" s="289"/>
      <c r="AA20" s="290"/>
      <c r="AB20" s="291">
        <f t="shared" si="3"/>
        <v>0</v>
      </c>
      <c r="AC20" s="977">
        <f t="shared" si="2"/>
        <v>0</v>
      </c>
      <c r="AD20" s="293"/>
      <c r="AE20" s="280">
        <f t="shared" si="4"/>
        <v>0</v>
      </c>
      <c r="AF20" s="280">
        <f t="shared" si="5"/>
        <v>0</v>
      </c>
      <c r="AG20" s="280">
        <f t="shared" si="6"/>
        <v>0</v>
      </c>
      <c r="AH20" s="280">
        <f t="shared" si="7"/>
        <v>0</v>
      </c>
      <c r="AI20" s="294"/>
    </row>
    <row r="21" spans="1:36" s="22" customFormat="1" ht="16.5" customHeight="1" x14ac:dyDescent="0.2">
      <c r="A21" s="324">
        <v>4</v>
      </c>
      <c r="B21" s="325"/>
      <c r="C21" s="326"/>
      <c r="D21" s="327"/>
      <c r="E21" s="359"/>
      <c r="F21" s="328"/>
      <c r="G21" s="341"/>
      <c r="H21" s="342"/>
      <c r="I21" s="330"/>
      <c r="J21" s="331"/>
      <c r="K21" s="332"/>
      <c r="L21" s="333"/>
      <c r="M21" s="333"/>
      <c r="N21" s="334"/>
      <c r="O21" s="335"/>
      <c r="P21" s="336"/>
      <c r="Q21" s="337"/>
      <c r="R21" s="338"/>
      <c r="S21" s="339"/>
      <c r="T21" s="332"/>
      <c r="U21" s="340"/>
      <c r="V21" s="333"/>
      <c r="W21" s="450" t="s">
        <v>40</v>
      </c>
      <c r="X21" s="804"/>
      <c r="Y21" s="805" t="str">
        <f t="shared" si="1"/>
        <v/>
      </c>
      <c r="Z21" s="289"/>
      <c r="AA21" s="290"/>
      <c r="AB21" s="291">
        <f t="shared" si="3"/>
        <v>0</v>
      </c>
      <c r="AC21" s="977">
        <f t="shared" si="2"/>
        <v>0</v>
      </c>
      <c r="AD21" s="293"/>
      <c r="AE21" s="280">
        <f t="shared" si="4"/>
        <v>0</v>
      </c>
      <c r="AF21" s="280">
        <f t="shared" si="5"/>
        <v>0</v>
      </c>
      <c r="AG21" s="280">
        <f t="shared" si="6"/>
        <v>0</v>
      </c>
      <c r="AH21" s="280">
        <f t="shared" si="7"/>
        <v>0</v>
      </c>
      <c r="AI21" s="294"/>
    </row>
    <row r="22" spans="1:36" s="22" customFormat="1" ht="16.5" customHeight="1" x14ac:dyDescent="0.2">
      <c r="A22" s="324">
        <v>5</v>
      </c>
      <c r="B22" s="325"/>
      <c r="C22" s="326"/>
      <c r="D22" s="327"/>
      <c r="E22" s="359"/>
      <c r="F22" s="328"/>
      <c r="G22" s="341"/>
      <c r="H22" s="342"/>
      <c r="I22" s="330"/>
      <c r="J22" s="331"/>
      <c r="K22" s="332"/>
      <c r="L22" s="333"/>
      <c r="M22" s="333"/>
      <c r="N22" s="334"/>
      <c r="O22" s="335"/>
      <c r="P22" s="336"/>
      <c r="Q22" s="337"/>
      <c r="R22" s="338"/>
      <c r="S22" s="339"/>
      <c r="T22" s="332"/>
      <c r="U22" s="340"/>
      <c r="V22" s="333"/>
      <c r="W22" s="450" t="s">
        <v>40</v>
      </c>
      <c r="X22" s="804"/>
      <c r="Y22" s="805" t="str">
        <f t="shared" si="1"/>
        <v/>
      </c>
      <c r="Z22" s="289"/>
      <c r="AA22" s="290"/>
      <c r="AB22" s="291">
        <f t="shared" si="3"/>
        <v>0</v>
      </c>
      <c r="AC22" s="977">
        <f t="shared" si="2"/>
        <v>0</v>
      </c>
      <c r="AD22" s="293"/>
      <c r="AE22" s="280">
        <f t="shared" si="4"/>
        <v>0</v>
      </c>
      <c r="AF22" s="280">
        <f t="shared" si="5"/>
        <v>0</v>
      </c>
      <c r="AG22" s="280">
        <f t="shared" si="6"/>
        <v>0</v>
      </c>
      <c r="AH22" s="280">
        <f t="shared" si="7"/>
        <v>0</v>
      </c>
      <c r="AI22" s="294"/>
    </row>
    <row r="23" spans="1:36" s="22" customFormat="1" ht="16.5" customHeight="1" x14ac:dyDescent="0.2">
      <c r="A23" s="324">
        <v>6</v>
      </c>
      <c r="B23" s="325"/>
      <c r="C23" s="326"/>
      <c r="D23" s="327"/>
      <c r="E23" s="359"/>
      <c r="F23" s="328"/>
      <c r="G23" s="341"/>
      <c r="H23" s="342"/>
      <c r="I23" s="330"/>
      <c r="J23" s="331"/>
      <c r="K23" s="332"/>
      <c r="L23" s="333"/>
      <c r="M23" s="333"/>
      <c r="N23" s="334"/>
      <c r="O23" s="335"/>
      <c r="P23" s="336"/>
      <c r="Q23" s="337"/>
      <c r="R23" s="338"/>
      <c r="S23" s="339"/>
      <c r="T23" s="332"/>
      <c r="U23" s="340"/>
      <c r="V23" s="333"/>
      <c r="W23" s="450" t="s">
        <v>40</v>
      </c>
      <c r="X23" s="804"/>
      <c r="Y23" s="805" t="str">
        <f t="shared" si="1"/>
        <v/>
      </c>
      <c r="Z23" s="289"/>
      <c r="AA23" s="290"/>
      <c r="AB23" s="291">
        <f t="shared" si="3"/>
        <v>0</v>
      </c>
      <c r="AC23" s="977">
        <f t="shared" si="2"/>
        <v>0</v>
      </c>
      <c r="AD23" s="293"/>
      <c r="AE23" s="280">
        <f t="shared" si="4"/>
        <v>0</v>
      </c>
      <c r="AF23" s="280">
        <f t="shared" si="5"/>
        <v>0</v>
      </c>
      <c r="AG23" s="280">
        <f t="shared" si="6"/>
        <v>0</v>
      </c>
      <c r="AH23" s="280">
        <f t="shared" si="7"/>
        <v>0</v>
      </c>
      <c r="AI23" s="294"/>
    </row>
    <row r="24" spans="1:36" s="22" customFormat="1" ht="16.5" customHeight="1" x14ac:dyDescent="0.2">
      <c r="A24" s="324">
        <v>7</v>
      </c>
      <c r="B24" s="325"/>
      <c r="C24" s="326"/>
      <c r="D24" s="327"/>
      <c r="E24" s="359"/>
      <c r="F24" s="328"/>
      <c r="G24" s="341"/>
      <c r="H24" s="342"/>
      <c r="I24" s="330"/>
      <c r="J24" s="331"/>
      <c r="K24" s="332"/>
      <c r="L24" s="333"/>
      <c r="M24" s="333"/>
      <c r="N24" s="334"/>
      <c r="O24" s="335"/>
      <c r="P24" s="336"/>
      <c r="Q24" s="337"/>
      <c r="R24" s="338"/>
      <c r="S24" s="339"/>
      <c r="T24" s="332"/>
      <c r="U24" s="340"/>
      <c r="V24" s="333"/>
      <c r="W24" s="450" t="s">
        <v>40</v>
      </c>
      <c r="X24" s="804"/>
      <c r="Y24" s="805" t="str">
        <f t="shared" si="1"/>
        <v/>
      </c>
      <c r="Z24" s="289"/>
      <c r="AA24" s="290"/>
      <c r="AB24" s="291">
        <f t="shared" si="3"/>
        <v>0</v>
      </c>
      <c r="AC24" s="977">
        <f t="shared" si="2"/>
        <v>0</v>
      </c>
      <c r="AD24" s="293"/>
      <c r="AE24" s="280">
        <f t="shared" si="4"/>
        <v>0</v>
      </c>
      <c r="AF24" s="280">
        <f t="shared" si="5"/>
        <v>0</v>
      </c>
      <c r="AG24" s="280">
        <f t="shared" si="6"/>
        <v>0</v>
      </c>
      <c r="AH24" s="280">
        <f t="shared" si="7"/>
        <v>0</v>
      </c>
      <c r="AI24" s="294"/>
    </row>
    <row r="25" spans="1:36" s="22" customFormat="1" ht="16.5" customHeight="1" x14ac:dyDescent="0.2">
      <c r="A25" s="324">
        <v>8</v>
      </c>
      <c r="B25" s="325"/>
      <c r="C25" s="326"/>
      <c r="D25" s="327"/>
      <c r="E25" s="359"/>
      <c r="F25" s="328"/>
      <c r="G25" s="341"/>
      <c r="H25" s="342"/>
      <c r="I25" s="330"/>
      <c r="J25" s="331"/>
      <c r="K25" s="332"/>
      <c r="L25" s="333"/>
      <c r="M25" s="333"/>
      <c r="N25" s="334"/>
      <c r="O25" s="335"/>
      <c r="P25" s="336"/>
      <c r="Q25" s="337"/>
      <c r="R25" s="338"/>
      <c r="S25" s="339"/>
      <c r="T25" s="332"/>
      <c r="U25" s="340"/>
      <c r="V25" s="333"/>
      <c r="W25" s="450" t="s">
        <v>40</v>
      </c>
      <c r="X25" s="804"/>
      <c r="Y25" s="805" t="str">
        <f t="shared" si="1"/>
        <v/>
      </c>
      <c r="Z25" s="289"/>
      <c r="AA25" s="290"/>
      <c r="AB25" s="291">
        <f t="shared" si="3"/>
        <v>0</v>
      </c>
      <c r="AC25" s="977">
        <f t="shared" si="2"/>
        <v>0</v>
      </c>
      <c r="AD25" s="293"/>
      <c r="AE25" s="280">
        <f t="shared" si="4"/>
        <v>0</v>
      </c>
      <c r="AF25" s="280">
        <f t="shared" si="5"/>
        <v>0</v>
      </c>
      <c r="AG25" s="280">
        <f t="shared" si="6"/>
        <v>0</v>
      </c>
      <c r="AH25" s="280">
        <f t="shared" si="7"/>
        <v>0</v>
      </c>
      <c r="AI25" s="294"/>
    </row>
    <row r="26" spans="1:36" s="22" customFormat="1" ht="16.5" customHeight="1" x14ac:dyDescent="0.2">
      <c r="A26" s="324">
        <v>9</v>
      </c>
      <c r="B26" s="325"/>
      <c r="C26" s="326"/>
      <c r="D26" s="327"/>
      <c r="E26" s="359"/>
      <c r="F26" s="328"/>
      <c r="G26" s="341"/>
      <c r="H26" s="342"/>
      <c r="I26" s="330"/>
      <c r="J26" s="331"/>
      <c r="K26" s="332"/>
      <c r="L26" s="333"/>
      <c r="M26" s="333"/>
      <c r="N26" s="334"/>
      <c r="O26" s="335"/>
      <c r="P26" s="336"/>
      <c r="Q26" s="337"/>
      <c r="R26" s="338"/>
      <c r="S26" s="339"/>
      <c r="T26" s="332"/>
      <c r="U26" s="340"/>
      <c r="V26" s="333"/>
      <c r="W26" s="450" t="s">
        <v>40</v>
      </c>
      <c r="X26" s="804"/>
      <c r="Y26" s="805" t="str">
        <f t="shared" si="1"/>
        <v/>
      </c>
      <c r="Z26" s="289"/>
      <c r="AA26" s="290"/>
      <c r="AB26" s="291">
        <f t="shared" si="3"/>
        <v>0</v>
      </c>
      <c r="AC26" s="977">
        <f t="shared" si="2"/>
        <v>0</v>
      </c>
      <c r="AD26" s="293"/>
      <c r="AE26" s="280">
        <f t="shared" si="4"/>
        <v>0</v>
      </c>
      <c r="AF26" s="280">
        <f t="shared" si="5"/>
        <v>0</v>
      </c>
      <c r="AG26" s="280">
        <f t="shared" si="6"/>
        <v>0</v>
      </c>
      <c r="AH26" s="280">
        <f t="shared" si="7"/>
        <v>0</v>
      </c>
      <c r="AI26" s="294"/>
    </row>
    <row r="27" spans="1:36" s="22" customFormat="1" ht="16.5" customHeight="1" x14ac:dyDescent="0.2">
      <c r="A27" s="324">
        <v>10</v>
      </c>
      <c r="B27" s="325"/>
      <c r="C27" s="326"/>
      <c r="D27" s="327"/>
      <c r="E27" s="359"/>
      <c r="F27" s="328"/>
      <c r="G27" s="341"/>
      <c r="H27" s="342"/>
      <c r="I27" s="330"/>
      <c r="J27" s="331"/>
      <c r="K27" s="332"/>
      <c r="L27" s="333"/>
      <c r="M27" s="333"/>
      <c r="N27" s="334"/>
      <c r="O27" s="335"/>
      <c r="P27" s="336"/>
      <c r="Q27" s="337"/>
      <c r="R27" s="338"/>
      <c r="S27" s="339"/>
      <c r="T27" s="332"/>
      <c r="U27" s="340"/>
      <c r="V27" s="333"/>
      <c r="W27" s="450" t="s">
        <v>40</v>
      </c>
      <c r="X27" s="804"/>
      <c r="Y27" s="805" t="str">
        <f t="shared" si="1"/>
        <v/>
      </c>
      <c r="Z27" s="289"/>
      <c r="AA27" s="290"/>
      <c r="AB27" s="291">
        <f t="shared" si="3"/>
        <v>0</v>
      </c>
      <c r="AC27" s="977">
        <f t="shared" si="2"/>
        <v>0</v>
      </c>
      <c r="AD27" s="293"/>
      <c r="AE27" s="280">
        <f t="shared" si="4"/>
        <v>0</v>
      </c>
      <c r="AF27" s="280">
        <f t="shared" si="5"/>
        <v>0</v>
      </c>
      <c r="AG27" s="280">
        <f t="shared" si="6"/>
        <v>0</v>
      </c>
      <c r="AH27" s="280">
        <f t="shared" si="7"/>
        <v>0</v>
      </c>
      <c r="AI27" s="294"/>
    </row>
    <row r="28" spans="1:36" s="22" customFormat="1" ht="16.5" customHeight="1" x14ac:dyDescent="0.2">
      <c r="A28" s="324">
        <v>11</v>
      </c>
      <c r="B28" s="343"/>
      <c r="C28" s="326"/>
      <c r="D28" s="327"/>
      <c r="E28" s="360"/>
      <c r="F28" s="328"/>
      <c r="G28" s="341"/>
      <c r="H28" s="342"/>
      <c r="I28" s="330"/>
      <c r="J28" s="331"/>
      <c r="K28" s="332"/>
      <c r="L28" s="333"/>
      <c r="M28" s="333"/>
      <c r="N28" s="334"/>
      <c r="O28" s="335"/>
      <c r="P28" s="336"/>
      <c r="Q28" s="337"/>
      <c r="R28" s="338"/>
      <c r="S28" s="339"/>
      <c r="T28" s="332"/>
      <c r="U28" s="340"/>
      <c r="V28" s="333"/>
      <c r="W28" s="450" t="s">
        <v>40</v>
      </c>
      <c r="X28" s="804"/>
      <c r="Y28" s="805" t="str">
        <f t="shared" si="1"/>
        <v/>
      </c>
      <c r="Z28" s="289"/>
      <c r="AA28" s="290"/>
      <c r="AB28" s="291">
        <f t="shared" si="3"/>
        <v>0</v>
      </c>
      <c r="AC28" s="977">
        <f t="shared" si="2"/>
        <v>0</v>
      </c>
      <c r="AD28" s="293"/>
      <c r="AE28" s="280">
        <f t="shared" si="4"/>
        <v>0</v>
      </c>
      <c r="AF28" s="280">
        <f t="shared" si="5"/>
        <v>0</v>
      </c>
      <c r="AG28" s="280">
        <f t="shared" si="6"/>
        <v>0</v>
      </c>
      <c r="AH28" s="280">
        <f t="shared" si="7"/>
        <v>0</v>
      </c>
      <c r="AI28" s="294"/>
    </row>
    <row r="29" spans="1:36" s="22" customFormat="1" ht="16.5" customHeight="1" x14ac:dyDescent="0.2">
      <c r="A29" s="324">
        <v>12</v>
      </c>
      <c r="B29" s="325"/>
      <c r="C29" s="326"/>
      <c r="D29" s="327"/>
      <c r="E29" s="359"/>
      <c r="F29" s="328"/>
      <c r="G29" s="341"/>
      <c r="H29" s="342"/>
      <c r="I29" s="330"/>
      <c r="J29" s="331"/>
      <c r="K29" s="332"/>
      <c r="L29" s="333"/>
      <c r="M29" s="333"/>
      <c r="N29" s="334"/>
      <c r="O29" s="335"/>
      <c r="P29" s="336"/>
      <c r="Q29" s="337"/>
      <c r="R29" s="338"/>
      <c r="S29" s="339"/>
      <c r="T29" s="332"/>
      <c r="U29" s="340"/>
      <c r="V29" s="333"/>
      <c r="W29" s="450" t="s">
        <v>40</v>
      </c>
      <c r="X29" s="804"/>
      <c r="Y29" s="805" t="str">
        <f t="shared" si="1"/>
        <v/>
      </c>
      <c r="Z29" s="289"/>
      <c r="AA29" s="290"/>
      <c r="AB29" s="291">
        <f t="shared" si="3"/>
        <v>0</v>
      </c>
      <c r="AC29" s="977">
        <f t="shared" si="2"/>
        <v>0</v>
      </c>
      <c r="AD29" s="293"/>
      <c r="AE29" s="280">
        <f t="shared" si="4"/>
        <v>0</v>
      </c>
      <c r="AF29" s="280">
        <f t="shared" si="5"/>
        <v>0</v>
      </c>
      <c r="AG29" s="280">
        <f t="shared" si="6"/>
        <v>0</v>
      </c>
      <c r="AH29" s="280">
        <f t="shared" si="7"/>
        <v>0</v>
      </c>
      <c r="AI29" s="294"/>
    </row>
    <row r="30" spans="1:36" s="22" customFormat="1" ht="16.5" customHeight="1" x14ac:dyDescent="0.2">
      <c r="A30" s="324">
        <v>13</v>
      </c>
      <c r="B30" s="325"/>
      <c r="C30" s="326"/>
      <c r="D30" s="327"/>
      <c r="E30" s="359"/>
      <c r="F30" s="328"/>
      <c r="G30" s="341"/>
      <c r="H30" s="342"/>
      <c r="I30" s="330"/>
      <c r="J30" s="331"/>
      <c r="K30" s="332"/>
      <c r="L30" s="333"/>
      <c r="M30" s="333"/>
      <c r="N30" s="334"/>
      <c r="O30" s="335"/>
      <c r="P30" s="336"/>
      <c r="Q30" s="337"/>
      <c r="R30" s="338"/>
      <c r="S30" s="339"/>
      <c r="T30" s="332"/>
      <c r="U30" s="340"/>
      <c r="V30" s="333"/>
      <c r="W30" s="450" t="s">
        <v>40</v>
      </c>
      <c r="X30" s="804"/>
      <c r="Y30" s="805" t="str">
        <f t="shared" si="1"/>
        <v/>
      </c>
      <c r="Z30" s="289"/>
      <c r="AA30" s="290"/>
      <c r="AB30" s="291">
        <f t="shared" si="3"/>
        <v>0</v>
      </c>
      <c r="AC30" s="977">
        <f t="shared" si="2"/>
        <v>0</v>
      </c>
      <c r="AD30" s="293"/>
      <c r="AE30" s="280">
        <f t="shared" si="4"/>
        <v>0</v>
      </c>
      <c r="AF30" s="280">
        <f t="shared" si="5"/>
        <v>0</v>
      </c>
      <c r="AG30" s="280">
        <f t="shared" si="6"/>
        <v>0</v>
      </c>
      <c r="AH30" s="280">
        <f t="shared" si="7"/>
        <v>0</v>
      </c>
      <c r="AI30" s="294"/>
    </row>
    <row r="31" spans="1:36" s="22" customFormat="1" ht="16.5" customHeight="1" x14ac:dyDescent="0.2">
      <c r="A31" s="324">
        <v>14</v>
      </c>
      <c r="B31" s="325"/>
      <c r="C31" s="326"/>
      <c r="D31" s="327"/>
      <c r="E31" s="359"/>
      <c r="F31" s="328"/>
      <c r="G31" s="341"/>
      <c r="H31" s="342"/>
      <c r="I31" s="330"/>
      <c r="J31" s="331"/>
      <c r="K31" s="332"/>
      <c r="L31" s="333"/>
      <c r="M31" s="333"/>
      <c r="N31" s="334"/>
      <c r="O31" s="335"/>
      <c r="P31" s="336"/>
      <c r="Q31" s="337"/>
      <c r="R31" s="338"/>
      <c r="S31" s="339"/>
      <c r="T31" s="332"/>
      <c r="U31" s="340"/>
      <c r="V31" s="333"/>
      <c r="W31" s="450" t="s">
        <v>40</v>
      </c>
      <c r="X31" s="804"/>
      <c r="Y31" s="805" t="str">
        <f t="shared" si="1"/>
        <v/>
      </c>
      <c r="Z31" s="289"/>
      <c r="AA31" s="290"/>
      <c r="AB31" s="291">
        <f t="shared" si="3"/>
        <v>0</v>
      </c>
      <c r="AC31" s="977">
        <f t="shared" si="2"/>
        <v>0</v>
      </c>
      <c r="AD31" s="293"/>
      <c r="AE31" s="280">
        <f t="shared" si="4"/>
        <v>0</v>
      </c>
      <c r="AF31" s="280">
        <f t="shared" si="5"/>
        <v>0</v>
      </c>
      <c r="AG31" s="280">
        <f t="shared" si="6"/>
        <v>0</v>
      </c>
      <c r="AH31" s="280">
        <f t="shared" si="7"/>
        <v>0</v>
      </c>
      <c r="AI31" s="294"/>
    </row>
    <row r="32" spans="1:36" s="22" customFormat="1" ht="16.5" customHeight="1" x14ac:dyDescent="0.2">
      <c r="A32" s="324">
        <v>15</v>
      </c>
      <c r="B32" s="325"/>
      <c r="C32" s="326"/>
      <c r="D32" s="327"/>
      <c r="E32" s="359"/>
      <c r="F32" s="328"/>
      <c r="G32" s="341"/>
      <c r="H32" s="342"/>
      <c r="I32" s="330"/>
      <c r="J32" s="331"/>
      <c r="K32" s="332"/>
      <c r="L32" s="333"/>
      <c r="M32" s="333"/>
      <c r="N32" s="334"/>
      <c r="O32" s="335"/>
      <c r="P32" s="336"/>
      <c r="Q32" s="337"/>
      <c r="R32" s="338"/>
      <c r="S32" s="339"/>
      <c r="T32" s="332"/>
      <c r="U32" s="340"/>
      <c r="V32" s="333"/>
      <c r="W32" s="450" t="s">
        <v>40</v>
      </c>
      <c r="X32" s="804"/>
      <c r="Y32" s="805" t="str">
        <f t="shared" si="1"/>
        <v/>
      </c>
      <c r="Z32" s="289"/>
      <c r="AA32" s="290"/>
      <c r="AB32" s="291">
        <f t="shared" si="3"/>
        <v>0</v>
      </c>
      <c r="AC32" s="977">
        <f t="shared" si="2"/>
        <v>0</v>
      </c>
      <c r="AD32" s="293"/>
      <c r="AE32" s="280">
        <f t="shared" si="4"/>
        <v>0</v>
      </c>
      <c r="AF32" s="280">
        <f t="shared" si="5"/>
        <v>0</v>
      </c>
      <c r="AG32" s="280">
        <f t="shared" si="6"/>
        <v>0</v>
      </c>
      <c r="AH32" s="280">
        <f t="shared" si="7"/>
        <v>0</v>
      </c>
      <c r="AI32" s="294"/>
    </row>
    <row r="33" spans="1:35" s="22" customFormat="1" ht="16.5" customHeight="1" x14ac:dyDescent="0.2">
      <c r="A33" s="324">
        <v>16</v>
      </c>
      <c r="B33" s="325"/>
      <c r="C33" s="326"/>
      <c r="D33" s="327"/>
      <c r="E33" s="359"/>
      <c r="F33" s="328"/>
      <c r="G33" s="341"/>
      <c r="H33" s="342"/>
      <c r="I33" s="330"/>
      <c r="J33" s="331"/>
      <c r="K33" s="332"/>
      <c r="L33" s="333"/>
      <c r="M33" s="333"/>
      <c r="N33" s="334"/>
      <c r="O33" s="335"/>
      <c r="P33" s="336"/>
      <c r="Q33" s="337"/>
      <c r="R33" s="338"/>
      <c r="S33" s="339"/>
      <c r="T33" s="332"/>
      <c r="U33" s="340"/>
      <c r="V33" s="333"/>
      <c r="W33" s="450" t="s">
        <v>40</v>
      </c>
      <c r="X33" s="804"/>
      <c r="Y33" s="805" t="str">
        <f t="shared" si="1"/>
        <v/>
      </c>
      <c r="Z33" s="289"/>
      <c r="AA33" s="290"/>
      <c r="AB33" s="291">
        <f t="shared" si="3"/>
        <v>0</v>
      </c>
      <c r="AC33" s="977">
        <f t="shared" si="2"/>
        <v>0</v>
      </c>
      <c r="AD33" s="293"/>
      <c r="AE33" s="280">
        <f t="shared" si="4"/>
        <v>0</v>
      </c>
      <c r="AF33" s="280">
        <f t="shared" si="5"/>
        <v>0</v>
      </c>
      <c r="AG33" s="280">
        <f t="shared" si="6"/>
        <v>0</v>
      </c>
      <c r="AH33" s="280">
        <f t="shared" si="7"/>
        <v>0</v>
      </c>
      <c r="AI33" s="294"/>
    </row>
    <row r="34" spans="1:35" s="22" customFormat="1" ht="16.5" customHeight="1" x14ac:dyDescent="0.2">
      <c r="A34" s="324">
        <v>17</v>
      </c>
      <c r="B34" s="325"/>
      <c r="C34" s="326"/>
      <c r="D34" s="327"/>
      <c r="E34" s="359"/>
      <c r="F34" s="328"/>
      <c r="G34" s="341"/>
      <c r="H34" s="342"/>
      <c r="I34" s="330"/>
      <c r="J34" s="331"/>
      <c r="K34" s="332"/>
      <c r="L34" s="333"/>
      <c r="M34" s="333"/>
      <c r="N34" s="334"/>
      <c r="O34" s="335"/>
      <c r="P34" s="336"/>
      <c r="Q34" s="337"/>
      <c r="R34" s="338"/>
      <c r="S34" s="339"/>
      <c r="T34" s="332"/>
      <c r="U34" s="340"/>
      <c r="V34" s="333"/>
      <c r="W34" s="450" t="s">
        <v>40</v>
      </c>
      <c r="X34" s="804"/>
      <c r="Y34" s="805" t="str">
        <f t="shared" si="1"/>
        <v/>
      </c>
      <c r="Z34" s="289"/>
      <c r="AA34" s="290"/>
      <c r="AB34" s="291">
        <f t="shared" si="3"/>
        <v>0</v>
      </c>
      <c r="AC34" s="977">
        <f t="shared" si="2"/>
        <v>0</v>
      </c>
      <c r="AD34" s="293"/>
      <c r="AE34" s="280">
        <f t="shared" si="4"/>
        <v>0</v>
      </c>
      <c r="AF34" s="280">
        <f t="shared" si="5"/>
        <v>0</v>
      </c>
      <c r="AG34" s="280">
        <f t="shared" si="6"/>
        <v>0</v>
      </c>
      <c r="AH34" s="280">
        <f t="shared" si="7"/>
        <v>0</v>
      </c>
      <c r="AI34" s="294"/>
    </row>
    <row r="35" spans="1:35" s="22" customFormat="1" ht="16.5" customHeight="1" x14ac:dyDescent="0.2">
      <c r="A35" s="324">
        <v>18</v>
      </c>
      <c r="B35" s="325"/>
      <c r="C35" s="326"/>
      <c r="D35" s="327"/>
      <c r="E35" s="359"/>
      <c r="F35" s="328"/>
      <c r="G35" s="341"/>
      <c r="H35" s="342"/>
      <c r="I35" s="330"/>
      <c r="J35" s="331"/>
      <c r="K35" s="332"/>
      <c r="L35" s="333"/>
      <c r="M35" s="333"/>
      <c r="N35" s="334"/>
      <c r="O35" s="335"/>
      <c r="P35" s="336"/>
      <c r="Q35" s="337"/>
      <c r="R35" s="338"/>
      <c r="S35" s="339"/>
      <c r="T35" s="332"/>
      <c r="U35" s="340"/>
      <c r="V35" s="333"/>
      <c r="W35" s="450" t="s">
        <v>40</v>
      </c>
      <c r="X35" s="804"/>
      <c r="Y35" s="805" t="str">
        <f t="shared" si="1"/>
        <v/>
      </c>
      <c r="Z35" s="289"/>
      <c r="AA35" s="290"/>
      <c r="AB35" s="291">
        <f t="shared" si="3"/>
        <v>0</v>
      </c>
      <c r="AC35" s="977">
        <f t="shared" si="2"/>
        <v>0</v>
      </c>
      <c r="AD35" s="293"/>
      <c r="AE35" s="280">
        <f t="shared" si="4"/>
        <v>0</v>
      </c>
      <c r="AF35" s="280">
        <f t="shared" si="5"/>
        <v>0</v>
      </c>
      <c r="AG35" s="280">
        <f t="shared" si="6"/>
        <v>0</v>
      </c>
      <c r="AH35" s="280">
        <f t="shared" si="7"/>
        <v>0</v>
      </c>
      <c r="AI35" s="294"/>
    </row>
    <row r="36" spans="1:35" s="22" customFormat="1" ht="16.5" customHeight="1" x14ac:dyDescent="0.2">
      <c r="A36" s="324">
        <v>19</v>
      </c>
      <c r="B36" s="325"/>
      <c r="C36" s="326"/>
      <c r="D36" s="327"/>
      <c r="E36" s="359"/>
      <c r="F36" s="328"/>
      <c r="G36" s="341"/>
      <c r="H36" s="342"/>
      <c r="I36" s="330"/>
      <c r="J36" s="331"/>
      <c r="K36" s="332"/>
      <c r="L36" s="333"/>
      <c r="M36" s="333"/>
      <c r="N36" s="334"/>
      <c r="O36" s="335"/>
      <c r="P36" s="336"/>
      <c r="Q36" s="337"/>
      <c r="R36" s="338"/>
      <c r="S36" s="339"/>
      <c r="T36" s="332"/>
      <c r="U36" s="340"/>
      <c r="V36" s="333"/>
      <c r="W36" s="450" t="s">
        <v>40</v>
      </c>
      <c r="X36" s="804"/>
      <c r="Y36" s="805" t="str">
        <f t="shared" si="1"/>
        <v/>
      </c>
      <c r="Z36" s="289"/>
      <c r="AA36" s="290"/>
      <c r="AB36" s="291">
        <f t="shared" si="3"/>
        <v>0</v>
      </c>
      <c r="AC36" s="977">
        <f t="shared" si="2"/>
        <v>0</v>
      </c>
      <c r="AD36" s="293"/>
      <c r="AE36" s="280">
        <f t="shared" si="4"/>
        <v>0</v>
      </c>
      <c r="AF36" s="280">
        <f t="shared" si="5"/>
        <v>0</v>
      </c>
      <c r="AG36" s="280">
        <f t="shared" si="6"/>
        <v>0</v>
      </c>
      <c r="AH36" s="280">
        <f t="shared" si="7"/>
        <v>0</v>
      </c>
      <c r="AI36" s="294"/>
    </row>
    <row r="37" spans="1:35" s="22" customFormat="1" ht="16.5" customHeight="1" x14ac:dyDescent="0.2">
      <c r="A37" s="324">
        <v>20</v>
      </c>
      <c r="B37" s="325"/>
      <c r="C37" s="326"/>
      <c r="D37" s="327"/>
      <c r="E37" s="359"/>
      <c r="F37" s="328"/>
      <c r="G37" s="341"/>
      <c r="H37" s="342"/>
      <c r="I37" s="330"/>
      <c r="J37" s="331"/>
      <c r="K37" s="332"/>
      <c r="L37" s="333"/>
      <c r="M37" s="333"/>
      <c r="N37" s="334"/>
      <c r="O37" s="335"/>
      <c r="P37" s="336"/>
      <c r="Q37" s="337"/>
      <c r="R37" s="338"/>
      <c r="S37" s="339"/>
      <c r="T37" s="332"/>
      <c r="U37" s="340"/>
      <c r="V37" s="333"/>
      <c r="W37" s="450" t="s">
        <v>40</v>
      </c>
      <c r="X37" s="804"/>
      <c r="Y37" s="805" t="str">
        <f t="shared" si="1"/>
        <v/>
      </c>
      <c r="Z37" s="289"/>
      <c r="AA37" s="290"/>
      <c r="AB37" s="291">
        <f t="shared" si="3"/>
        <v>0</v>
      </c>
      <c r="AC37" s="977">
        <f t="shared" si="2"/>
        <v>0</v>
      </c>
      <c r="AD37" s="293"/>
      <c r="AE37" s="280">
        <f t="shared" si="4"/>
        <v>0</v>
      </c>
      <c r="AF37" s="280">
        <f t="shared" si="5"/>
        <v>0</v>
      </c>
      <c r="AG37" s="280">
        <f t="shared" si="6"/>
        <v>0</v>
      </c>
      <c r="AH37" s="280">
        <f t="shared" si="7"/>
        <v>0</v>
      </c>
      <c r="AI37" s="294"/>
    </row>
    <row r="38" spans="1:35" s="22" customFormat="1" ht="16.5" customHeight="1" x14ac:dyDescent="0.2">
      <c r="A38" s="324">
        <v>21</v>
      </c>
      <c r="B38" s="325"/>
      <c r="C38" s="326"/>
      <c r="D38" s="327"/>
      <c r="E38" s="359"/>
      <c r="F38" s="328"/>
      <c r="G38" s="341"/>
      <c r="H38" s="342"/>
      <c r="I38" s="330"/>
      <c r="J38" s="331"/>
      <c r="K38" s="332"/>
      <c r="L38" s="333"/>
      <c r="M38" s="333"/>
      <c r="N38" s="334"/>
      <c r="O38" s="335"/>
      <c r="P38" s="336"/>
      <c r="Q38" s="337"/>
      <c r="R38" s="338"/>
      <c r="S38" s="339"/>
      <c r="T38" s="332"/>
      <c r="U38" s="340"/>
      <c r="V38" s="333"/>
      <c r="W38" s="450" t="s">
        <v>40</v>
      </c>
      <c r="X38" s="804"/>
      <c r="Y38" s="805" t="str">
        <f t="shared" si="1"/>
        <v/>
      </c>
      <c r="Z38" s="289"/>
      <c r="AA38" s="290"/>
      <c r="AB38" s="291">
        <f t="shared" si="3"/>
        <v>0</v>
      </c>
      <c r="AC38" s="977">
        <f t="shared" si="2"/>
        <v>0</v>
      </c>
      <c r="AD38" s="293"/>
      <c r="AE38" s="280">
        <f t="shared" si="4"/>
        <v>0</v>
      </c>
      <c r="AF38" s="280">
        <f t="shared" si="5"/>
        <v>0</v>
      </c>
      <c r="AG38" s="280">
        <f t="shared" si="6"/>
        <v>0</v>
      </c>
      <c r="AH38" s="280">
        <f t="shared" si="7"/>
        <v>0</v>
      </c>
      <c r="AI38" s="294"/>
    </row>
    <row r="39" spans="1:35" s="22" customFormat="1" ht="16.5" customHeight="1" x14ac:dyDescent="0.2">
      <c r="A39" s="324">
        <v>22</v>
      </c>
      <c r="B39" s="325"/>
      <c r="C39" s="326"/>
      <c r="D39" s="327"/>
      <c r="E39" s="359"/>
      <c r="F39" s="328"/>
      <c r="G39" s="341"/>
      <c r="H39" s="342"/>
      <c r="I39" s="330"/>
      <c r="J39" s="331"/>
      <c r="K39" s="332"/>
      <c r="L39" s="333"/>
      <c r="M39" s="333"/>
      <c r="N39" s="334"/>
      <c r="O39" s="335"/>
      <c r="P39" s="336"/>
      <c r="Q39" s="337"/>
      <c r="R39" s="338"/>
      <c r="S39" s="339"/>
      <c r="T39" s="332"/>
      <c r="U39" s="340"/>
      <c r="V39" s="333"/>
      <c r="W39" s="450" t="s">
        <v>40</v>
      </c>
      <c r="X39" s="804"/>
      <c r="Y39" s="805" t="str">
        <f t="shared" si="1"/>
        <v/>
      </c>
      <c r="Z39" s="289"/>
      <c r="AA39" s="290"/>
      <c r="AB39" s="291">
        <f t="shared" si="3"/>
        <v>0</v>
      </c>
      <c r="AC39" s="977">
        <f t="shared" si="2"/>
        <v>0</v>
      </c>
      <c r="AD39" s="293"/>
      <c r="AE39" s="280">
        <f t="shared" si="4"/>
        <v>0</v>
      </c>
      <c r="AF39" s="280">
        <f t="shared" si="5"/>
        <v>0</v>
      </c>
      <c r="AG39" s="280">
        <f t="shared" si="6"/>
        <v>0</v>
      </c>
      <c r="AH39" s="280">
        <f t="shared" si="7"/>
        <v>0</v>
      </c>
      <c r="AI39" s="294"/>
    </row>
    <row r="40" spans="1:35" s="22" customFormat="1" ht="16.5" customHeight="1" x14ac:dyDescent="0.2">
      <c r="A40" s="324">
        <v>23</v>
      </c>
      <c r="B40" s="325"/>
      <c r="C40" s="326"/>
      <c r="D40" s="327"/>
      <c r="E40" s="359"/>
      <c r="F40" s="328"/>
      <c r="G40" s="341"/>
      <c r="H40" s="342"/>
      <c r="I40" s="330"/>
      <c r="J40" s="331"/>
      <c r="K40" s="332"/>
      <c r="L40" s="333"/>
      <c r="M40" s="333"/>
      <c r="N40" s="334"/>
      <c r="O40" s="335"/>
      <c r="P40" s="336"/>
      <c r="Q40" s="337"/>
      <c r="R40" s="338"/>
      <c r="S40" s="339"/>
      <c r="T40" s="332"/>
      <c r="U40" s="340"/>
      <c r="V40" s="333"/>
      <c r="W40" s="450" t="s">
        <v>40</v>
      </c>
      <c r="X40" s="804"/>
      <c r="Y40" s="805" t="str">
        <f t="shared" si="1"/>
        <v/>
      </c>
      <c r="Z40" s="289"/>
      <c r="AA40" s="290"/>
      <c r="AB40" s="291">
        <f t="shared" si="3"/>
        <v>0</v>
      </c>
      <c r="AC40" s="977">
        <f t="shared" si="2"/>
        <v>0</v>
      </c>
      <c r="AD40" s="293"/>
      <c r="AE40" s="280">
        <f t="shared" si="4"/>
        <v>0</v>
      </c>
      <c r="AF40" s="280">
        <f t="shared" si="5"/>
        <v>0</v>
      </c>
      <c r="AG40" s="280">
        <f t="shared" si="6"/>
        <v>0</v>
      </c>
      <c r="AH40" s="280">
        <f t="shared" si="7"/>
        <v>0</v>
      </c>
      <c r="AI40" s="294"/>
    </row>
    <row r="41" spans="1:35" s="22" customFormat="1" ht="16.5" customHeight="1" x14ac:dyDescent="0.2">
      <c r="A41" s="324">
        <v>24</v>
      </c>
      <c r="B41" s="325"/>
      <c r="C41" s="326"/>
      <c r="D41" s="327"/>
      <c r="E41" s="359"/>
      <c r="F41" s="328"/>
      <c r="G41" s="341"/>
      <c r="H41" s="342"/>
      <c r="I41" s="330"/>
      <c r="J41" s="331"/>
      <c r="K41" s="332"/>
      <c r="L41" s="333"/>
      <c r="M41" s="333"/>
      <c r="N41" s="334"/>
      <c r="O41" s="335"/>
      <c r="P41" s="336"/>
      <c r="Q41" s="337"/>
      <c r="R41" s="338"/>
      <c r="S41" s="339"/>
      <c r="T41" s="332"/>
      <c r="U41" s="340"/>
      <c r="V41" s="333"/>
      <c r="W41" s="450" t="s">
        <v>40</v>
      </c>
      <c r="X41" s="804"/>
      <c r="Y41" s="805" t="str">
        <f t="shared" si="1"/>
        <v/>
      </c>
      <c r="Z41" s="289"/>
      <c r="AA41" s="290"/>
      <c r="AB41" s="291">
        <f t="shared" si="3"/>
        <v>0</v>
      </c>
      <c r="AC41" s="977">
        <f t="shared" si="2"/>
        <v>0</v>
      </c>
      <c r="AD41" s="293"/>
      <c r="AE41" s="280">
        <f t="shared" si="4"/>
        <v>0</v>
      </c>
      <c r="AF41" s="280">
        <f t="shared" si="5"/>
        <v>0</v>
      </c>
      <c r="AG41" s="280">
        <f t="shared" si="6"/>
        <v>0</v>
      </c>
      <c r="AH41" s="280">
        <f t="shared" si="7"/>
        <v>0</v>
      </c>
      <c r="AI41" s="294"/>
    </row>
    <row r="42" spans="1:35" s="22" customFormat="1" ht="16.5" customHeight="1" x14ac:dyDescent="0.2">
      <c r="A42" s="324">
        <v>25</v>
      </c>
      <c r="B42" s="325"/>
      <c r="C42" s="326"/>
      <c r="D42" s="327"/>
      <c r="E42" s="359"/>
      <c r="F42" s="328"/>
      <c r="G42" s="341"/>
      <c r="H42" s="342"/>
      <c r="I42" s="330"/>
      <c r="J42" s="331"/>
      <c r="K42" s="332"/>
      <c r="L42" s="333"/>
      <c r="M42" s="333"/>
      <c r="N42" s="334"/>
      <c r="O42" s="335"/>
      <c r="P42" s="336"/>
      <c r="Q42" s="337"/>
      <c r="R42" s="338"/>
      <c r="S42" s="339"/>
      <c r="T42" s="332"/>
      <c r="U42" s="340"/>
      <c r="V42" s="333"/>
      <c r="W42" s="450" t="s">
        <v>40</v>
      </c>
      <c r="X42" s="804"/>
      <c r="Y42" s="805" t="str">
        <f t="shared" si="1"/>
        <v/>
      </c>
      <c r="Z42" s="289"/>
      <c r="AA42" s="290"/>
      <c r="AB42" s="291">
        <f t="shared" si="3"/>
        <v>0</v>
      </c>
      <c r="AC42" s="977">
        <f t="shared" si="2"/>
        <v>0</v>
      </c>
      <c r="AD42" s="293"/>
      <c r="AE42" s="280">
        <f t="shared" si="4"/>
        <v>0</v>
      </c>
      <c r="AF42" s="280">
        <f t="shared" si="5"/>
        <v>0</v>
      </c>
      <c r="AG42" s="280">
        <f t="shared" si="6"/>
        <v>0</v>
      </c>
      <c r="AH42" s="280">
        <f t="shared" si="7"/>
        <v>0</v>
      </c>
      <c r="AI42" s="294"/>
    </row>
    <row r="43" spans="1:35" s="22" customFormat="1" ht="16.5" customHeight="1" x14ac:dyDescent="0.2">
      <c r="A43" s="324">
        <v>26</v>
      </c>
      <c r="B43" s="325"/>
      <c r="C43" s="326"/>
      <c r="D43" s="327"/>
      <c r="E43" s="359"/>
      <c r="F43" s="328"/>
      <c r="G43" s="341"/>
      <c r="H43" s="342"/>
      <c r="I43" s="330"/>
      <c r="J43" s="331"/>
      <c r="K43" s="332"/>
      <c r="L43" s="333"/>
      <c r="M43" s="333"/>
      <c r="N43" s="334"/>
      <c r="O43" s="335"/>
      <c r="P43" s="336"/>
      <c r="Q43" s="337"/>
      <c r="R43" s="338"/>
      <c r="S43" s="339"/>
      <c r="T43" s="332"/>
      <c r="U43" s="340"/>
      <c r="V43" s="333"/>
      <c r="W43" s="450" t="s">
        <v>40</v>
      </c>
      <c r="X43" s="804"/>
      <c r="Y43" s="805" t="str">
        <f t="shared" si="1"/>
        <v/>
      </c>
      <c r="Z43" s="289"/>
      <c r="AA43" s="290"/>
      <c r="AB43" s="291">
        <f t="shared" si="3"/>
        <v>0</v>
      </c>
      <c r="AC43" s="977">
        <f t="shared" si="2"/>
        <v>0</v>
      </c>
      <c r="AD43" s="293"/>
      <c r="AE43" s="280">
        <f t="shared" si="4"/>
        <v>0</v>
      </c>
      <c r="AF43" s="280">
        <f t="shared" si="5"/>
        <v>0</v>
      </c>
      <c r="AG43" s="280">
        <f t="shared" si="6"/>
        <v>0</v>
      </c>
      <c r="AH43" s="280">
        <f t="shared" si="7"/>
        <v>0</v>
      </c>
      <c r="AI43" s="294"/>
    </row>
    <row r="44" spans="1:35" s="22" customFormat="1" ht="16.5" customHeight="1" x14ac:dyDescent="0.2">
      <c r="A44" s="324">
        <v>27</v>
      </c>
      <c r="B44" s="325"/>
      <c r="C44" s="326"/>
      <c r="D44" s="327"/>
      <c r="E44" s="359"/>
      <c r="F44" s="328"/>
      <c r="G44" s="341"/>
      <c r="H44" s="342"/>
      <c r="I44" s="330"/>
      <c r="J44" s="331"/>
      <c r="K44" s="332"/>
      <c r="L44" s="333"/>
      <c r="M44" s="333"/>
      <c r="N44" s="334"/>
      <c r="O44" s="335"/>
      <c r="P44" s="336"/>
      <c r="Q44" s="337"/>
      <c r="R44" s="338"/>
      <c r="S44" s="339"/>
      <c r="T44" s="332"/>
      <c r="U44" s="340"/>
      <c r="V44" s="333"/>
      <c r="W44" s="450" t="s">
        <v>40</v>
      </c>
      <c r="X44" s="804"/>
      <c r="Y44" s="805" t="str">
        <f t="shared" si="1"/>
        <v/>
      </c>
      <c r="Z44" s="289"/>
      <c r="AA44" s="290"/>
      <c r="AB44" s="291">
        <f t="shared" si="3"/>
        <v>0</v>
      </c>
      <c r="AC44" s="977">
        <f t="shared" si="2"/>
        <v>0</v>
      </c>
      <c r="AD44" s="293"/>
      <c r="AE44" s="280">
        <f t="shared" si="4"/>
        <v>0</v>
      </c>
      <c r="AF44" s="280">
        <f t="shared" si="5"/>
        <v>0</v>
      </c>
      <c r="AG44" s="280">
        <f t="shared" si="6"/>
        <v>0</v>
      </c>
      <c r="AH44" s="280">
        <f t="shared" si="7"/>
        <v>0</v>
      </c>
      <c r="AI44" s="294"/>
    </row>
    <row r="45" spans="1:35" s="22" customFormat="1" ht="16.5" customHeight="1" x14ac:dyDescent="0.2">
      <c r="A45" s="324">
        <v>28</v>
      </c>
      <c r="B45" s="325"/>
      <c r="C45" s="326"/>
      <c r="D45" s="327"/>
      <c r="E45" s="359"/>
      <c r="F45" s="328"/>
      <c r="G45" s="341"/>
      <c r="H45" s="342"/>
      <c r="I45" s="330"/>
      <c r="J45" s="331"/>
      <c r="K45" s="332"/>
      <c r="L45" s="333"/>
      <c r="M45" s="333"/>
      <c r="N45" s="334"/>
      <c r="O45" s="335"/>
      <c r="P45" s="336"/>
      <c r="Q45" s="337"/>
      <c r="R45" s="338"/>
      <c r="S45" s="339"/>
      <c r="T45" s="332"/>
      <c r="U45" s="340"/>
      <c r="V45" s="333"/>
      <c r="W45" s="450" t="s">
        <v>40</v>
      </c>
      <c r="X45" s="804"/>
      <c r="Y45" s="805" t="str">
        <f t="shared" si="1"/>
        <v/>
      </c>
      <c r="Z45" s="289"/>
      <c r="AA45" s="290"/>
      <c r="AB45" s="291">
        <f t="shared" si="3"/>
        <v>0</v>
      </c>
      <c r="AC45" s="977">
        <f t="shared" si="2"/>
        <v>0</v>
      </c>
      <c r="AD45" s="293"/>
      <c r="AE45" s="280">
        <f t="shared" si="4"/>
        <v>0</v>
      </c>
      <c r="AF45" s="280">
        <f t="shared" si="5"/>
        <v>0</v>
      </c>
      <c r="AG45" s="280">
        <f t="shared" si="6"/>
        <v>0</v>
      </c>
      <c r="AH45" s="280">
        <f t="shared" si="7"/>
        <v>0</v>
      </c>
      <c r="AI45" s="294"/>
    </row>
    <row r="46" spans="1:35" s="22" customFormat="1" ht="16.5" customHeight="1" x14ac:dyDescent="0.2">
      <c r="A46" s="324">
        <v>29</v>
      </c>
      <c r="B46" s="325"/>
      <c r="C46" s="326"/>
      <c r="D46" s="327"/>
      <c r="E46" s="359"/>
      <c r="F46" s="328"/>
      <c r="G46" s="341"/>
      <c r="H46" s="342"/>
      <c r="I46" s="330"/>
      <c r="J46" s="331"/>
      <c r="K46" s="332"/>
      <c r="L46" s="333"/>
      <c r="M46" s="333"/>
      <c r="N46" s="334"/>
      <c r="O46" s="335"/>
      <c r="P46" s="336"/>
      <c r="Q46" s="337"/>
      <c r="R46" s="338"/>
      <c r="S46" s="339"/>
      <c r="T46" s="332"/>
      <c r="U46" s="340"/>
      <c r="V46" s="333"/>
      <c r="W46" s="450" t="s">
        <v>40</v>
      </c>
      <c r="X46" s="804"/>
      <c r="Y46" s="805" t="str">
        <f t="shared" si="1"/>
        <v/>
      </c>
      <c r="Z46" s="289"/>
      <c r="AA46" s="290"/>
      <c r="AB46" s="291">
        <f t="shared" si="3"/>
        <v>0</v>
      </c>
      <c r="AC46" s="977">
        <f t="shared" si="2"/>
        <v>0</v>
      </c>
      <c r="AD46" s="293"/>
      <c r="AE46" s="280">
        <f t="shared" si="4"/>
        <v>0</v>
      </c>
      <c r="AF46" s="280">
        <f t="shared" si="5"/>
        <v>0</v>
      </c>
      <c r="AG46" s="280">
        <f t="shared" si="6"/>
        <v>0</v>
      </c>
      <c r="AH46" s="280">
        <f t="shared" si="7"/>
        <v>0</v>
      </c>
      <c r="AI46" s="294"/>
    </row>
    <row r="47" spans="1:35" s="22" customFormat="1" ht="16.5" customHeight="1" x14ac:dyDescent="0.2">
      <c r="A47" s="324">
        <v>30</v>
      </c>
      <c r="B47" s="325"/>
      <c r="C47" s="326"/>
      <c r="D47" s="327"/>
      <c r="E47" s="359"/>
      <c r="F47" s="328"/>
      <c r="G47" s="341"/>
      <c r="H47" s="342"/>
      <c r="I47" s="330"/>
      <c r="J47" s="331"/>
      <c r="K47" s="332"/>
      <c r="L47" s="333"/>
      <c r="M47" s="333"/>
      <c r="N47" s="334"/>
      <c r="O47" s="335"/>
      <c r="P47" s="336"/>
      <c r="Q47" s="337"/>
      <c r="R47" s="338"/>
      <c r="S47" s="339"/>
      <c r="T47" s="332"/>
      <c r="U47" s="340"/>
      <c r="V47" s="333"/>
      <c r="W47" s="450" t="s">
        <v>40</v>
      </c>
      <c r="X47" s="804"/>
      <c r="Y47" s="805" t="str">
        <f t="shared" si="1"/>
        <v/>
      </c>
      <c r="Z47" s="289"/>
      <c r="AA47" s="290"/>
      <c r="AB47" s="291">
        <f t="shared" si="3"/>
        <v>0</v>
      </c>
      <c r="AC47" s="977">
        <f t="shared" si="2"/>
        <v>0</v>
      </c>
      <c r="AD47" s="293"/>
      <c r="AE47" s="280">
        <f t="shared" si="4"/>
        <v>0</v>
      </c>
      <c r="AF47" s="280">
        <f t="shared" si="5"/>
        <v>0</v>
      </c>
      <c r="AG47" s="280">
        <f t="shared" si="6"/>
        <v>0</v>
      </c>
      <c r="AH47" s="280">
        <f t="shared" si="7"/>
        <v>0</v>
      </c>
      <c r="AI47" s="294"/>
    </row>
    <row r="48" spans="1:35" s="22" customFormat="1" ht="16.5" customHeight="1" x14ac:dyDescent="0.2">
      <c r="A48" s="324">
        <v>31</v>
      </c>
      <c r="B48" s="325"/>
      <c r="C48" s="326"/>
      <c r="D48" s="327"/>
      <c r="E48" s="359"/>
      <c r="F48" s="328"/>
      <c r="G48" s="341"/>
      <c r="H48" s="342"/>
      <c r="I48" s="330"/>
      <c r="J48" s="331"/>
      <c r="K48" s="344"/>
      <c r="L48" s="333"/>
      <c r="M48" s="333"/>
      <c r="N48" s="334"/>
      <c r="O48" s="335"/>
      <c r="P48" s="336"/>
      <c r="Q48" s="337"/>
      <c r="R48" s="338"/>
      <c r="S48" s="339"/>
      <c r="T48" s="332"/>
      <c r="U48" s="340"/>
      <c r="V48" s="333"/>
      <c r="W48" s="450" t="s">
        <v>40</v>
      </c>
      <c r="X48" s="804"/>
      <c r="Y48" s="805" t="str">
        <f t="shared" si="1"/>
        <v/>
      </c>
      <c r="Z48" s="289"/>
      <c r="AA48" s="290"/>
      <c r="AB48" s="291">
        <f t="shared" si="3"/>
        <v>0</v>
      </c>
      <c r="AC48" s="977">
        <f t="shared" si="2"/>
        <v>0</v>
      </c>
      <c r="AD48" s="293"/>
      <c r="AE48" s="280">
        <f t="shared" si="4"/>
        <v>0</v>
      </c>
      <c r="AF48" s="280">
        <f t="shared" si="5"/>
        <v>0</v>
      </c>
      <c r="AG48" s="280">
        <f t="shared" si="6"/>
        <v>0</v>
      </c>
      <c r="AH48" s="280">
        <f t="shared" si="7"/>
        <v>0</v>
      </c>
      <c r="AI48" s="294"/>
    </row>
    <row r="49" spans="1:35" s="22" customFormat="1" ht="16.5" customHeight="1" x14ac:dyDescent="0.2">
      <c r="A49" s="324">
        <v>32</v>
      </c>
      <c r="B49" s="325"/>
      <c r="C49" s="326"/>
      <c r="D49" s="327"/>
      <c r="E49" s="359"/>
      <c r="F49" s="328"/>
      <c r="G49" s="341"/>
      <c r="H49" s="342"/>
      <c r="I49" s="330"/>
      <c r="J49" s="331"/>
      <c r="K49" s="344"/>
      <c r="L49" s="333"/>
      <c r="M49" s="333"/>
      <c r="N49" s="334"/>
      <c r="O49" s="335"/>
      <c r="P49" s="336"/>
      <c r="Q49" s="337"/>
      <c r="R49" s="338"/>
      <c r="S49" s="339"/>
      <c r="T49" s="332"/>
      <c r="U49" s="340"/>
      <c r="V49" s="333"/>
      <c r="W49" s="450" t="s">
        <v>40</v>
      </c>
      <c r="X49" s="804"/>
      <c r="Y49" s="805" t="str">
        <f t="shared" si="1"/>
        <v/>
      </c>
      <c r="Z49" s="289"/>
      <c r="AA49" s="290"/>
      <c r="AB49" s="291">
        <f t="shared" si="3"/>
        <v>0</v>
      </c>
      <c r="AC49" s="977">
        <f t="shared" si="2"/>
        <v>0</v>
      </c>
      <c r="AD49" s="293"/>
      <c r="AE49" s="280">
        <f t="shared" si="4"/>
        <v>0</v>
      </c>
      <c r="AF49" s="280">
        <f t="shared" si="5"/>
        <v>0</v>
      </c>
      <c r="AG49" s="280">
        <f t="shared" si="6"/>
        <v>0</v>
      </c>
      <c r="AH49" s="280">
        <f t="shared" si="7"/>
        <v>0</v>
      </c>
      <c r="AI49" s="294"/>
    </row>
    <row r="50" spans="1:35" s="22" customFormat="1" ht="16.5" customHeight="1" x14ac:dyDescent="0.2">
      <c r="A50" s="324">
        <v>33</v>
      </c>
      <c r="B50" s="325"/>
      <c r="C50" s="326"/>
      <c r="D50" s="327"/>
      <c r="E50" s="359"/>
      <c r="F50" s="328"/>
      <c r="G50" s="341"/>
      <c r="H50" s="342"/>
      <c r="I50" s="330"/>
      <c r="J50" s="331"/>
      <c r="K50" s="344"/>
      <c r="L50" s="333"/>
      <c r="M50" s="333"/>
      <c r="N50" s="334"/>
      <c r="O50" s="335"/>
      <c r="P50" s="336"/>
      <c r="Q50" s="337"/>
      <c r="R50" s="338"/>
      <c r="S50" s="339"/>
      <c r="T50" s="332"/>
      <c r="U50" s="340"/>
      <c r="V50" s="333"/>
      <c r="W50" s="450" t="s">
        <v>40</v>
      </c>
      <c r="X50" s="804"/>
      <c r="Y50" s="805" t="str">
        <f t="shared" si="1"/>
        <v/>
      </c>
      <c r="Z50" s="289"/>
      <c r="AA50" s="290"/>
      <c r="AB50" s="291">
        <f t="shared" si="3"/>
        <v>0</v>
      </c>
      <c r="AC50" s="977">
        <f t="shared" si="2"/>
        <v>0</v>
      </c>
      <c r="AD50" s="293"/>
      <c r="AE50" s="280">
        <f t="shared" si="4"/>
        <v>0</v>
      </c>
      <c r="AF50" s="280">
        <f t="shared" si="5"/>
        <v>0</v>
      </c>
      <c r="AG50" s="280">
        <f t="shared" si="6"/>
        <v>0</v>
      </c>
      <c r="AH50" s="280">
        <f t="shared" si="7"/>
        <v>0</v>
      </c>
      <c r="AI50" s="294"/>
    </row>
    <row r="51" spans="1:35" s="22" customFormat="1" ht="16.5" customHeight="1" x14ac:dyDescent="0.2">
      <c r="A51" s="324">
        <v>34</v>
      </c>
      <c r="B51" s="325"/>
      <c r="C51" s="326"/>
      <c r="D51" s="327"/>
      <c r="E51" s="359"/>
      <c r="F51" s="328"/>
      <c r="G51" s="341"/>
      <c r="H51" s="342"/>
      <c r="I51" s="330"/>
      <c r="J51" s="331"/>
      <c r="K51" s="344"/>
      <c r="L51" s="333"/>
      <c r="M51" s="333"/>
      <c r="N51" s="334"/>
      <c r="O51" s="335"/>
      <c r="P51" s="336"/>
      <c r="Q51" s="337"/>
      <c r="R51" s="338"/>
      <c r="S51" s="339"/>
      <c r="T51" s="332"/>
      <c r="U51" s="340"/>
      <c r="V51" s="333"/>
      <c r="W51" s="450" t="s">
        <v>40</v>
      </c>
      <c r="X51" s="804"/>
      <c r="Y51" s="805" t="str">
        <f t="shared" si="1"/>
        <v/>
      </c>
      <c r="Z51" s="289"/>
      <c r="AA51" s="290"/>
      <c r="AB51" s="291">
        <f t="shared" si="3"/>
        <v>0</v>
      </c>
      <c r="AC51" s="977">
        <f t="shared" si="2"/>
        <v>0</v>
      </c>
      <c r="AD51" s="293"/>
      <c r="AE51" s="280">
        <f t="shared" si="4"/>
        <v>0</v>
      </c>
      <c r="AF51" s="280">
        <f t="shared" si="5"/>
        <v>0</v>
      </c>
      <c r="AG51" s="280">
        <f t="shared" si="6"/>
        <v>0</v>
      </c>
      <c r="AH51" s="280">
        <f t="shared" si="7"/>
        <v>0</v>
      </c>
      <c r="AI51" s="294"/>
    </row>
    <row r="52" spans="1:35" s="22" customFormat="1" ht="16.5" customHeight="1" x14ac:dyDescent="0.2">
      <c r="A52" s="324">
        <v>35</v>
      </c>
      <c r="B52" s="325"/>
      <c r="C52" s="326"/>
      <c r="D52" s="327"/>
      <c r="E52" s="359"/>
      <c r="F52" s="328"/>
      <c r="G52" s="341"/>
      <c r="H52" s="342"/>
      <c r="I52" s="330"/>
      <c r="J52" s="331"/>
      <c r="K52" s="344"/>
      <c r="L52" s="333"/>
      <c r="M52" s="333"/>
      <c r="N52" s="334"/>
      <c r="O52" s="335"/>
      <c r="P52" s="336"/>
      <c r="Q52" s="337"/>
      <c r="R52" s="338"/>
      <c r="S52" s="339"/>
      <c r="T52" s="332"/>
      <c r="U52" s="340"/>
      <c r="V52" s="333"/>
      <c r="W52" s="450" t="s">
        <v>40</v>
      </c>
      <c r="X52" s="804"/>
      <c r="Y52" s="805" t="str">
        <f t="shared" si="1"/>
        <v/>
      </c>
      <c r="Z52" s="289"/>
      <c r="AA52" s="290"/>
      <c r="AB52" s="291">
        <f t="shared" si="3"/>
        <v>0</v>
      </c>
      <c r="AC52" s="977">
        <f t="shared" si="2"/>
        <v>0</v>
      </c>
      <c r="AD52" s="293"/>
      <c r="AE52" s="280">
        <f t="shared" si="4"/>
        <v>0</v>
      </c>
      <c r="AF52" s="280">
        <f t="shared" si="5"/>
        <v>0</v>
      </c>
      <c r="AG52" s="280">
        <f t="shared" si="6"/>
        <v>0</v>
      </c>
      <c r="AH52" s="280">
        <f t="shared" si="7"/>
        <v>0</v>
      </c>
      <c r="AI52" s="294"/>
    </row>
    <row r="53" spans="1:35" s="22" customFormat="1" ht="16.5" customHeight="1" x14ac:dyDescent="0.2">
      <c r="A53" s="324">
        <v>36</v>
      </c>
      <c r="B53" s="325"/>
      <c r="C53" s="326"/>
      <c r="D53" s="327"/>
      <c r="E53" s="359"/>
      <c r="F53" s="328"/>
      <c r="G53" s="341"/>
      <c r="H53" s="342"/>
      <c r="I53" s="330"/>
      <c r="J53" s="331"/>
      <c r="K53" s="344"/>
      <c r="L53" s="333"/>
      <c r="M53" s="333"/>
      <c r="N53" s="334"/>
      <c r="O53" s="335"/>
      <c r="P53" s="336"/>
      <c r="Q53" s="337"/>
      <c r="R53" s="338"/>
      <c r="S53" s="339"/>
      <c r="T53" s="332"/>
      <c r="U53" s="340"/>
      <c r="V53" s="333"/>
      <c r="W53" s="450" t="s">
        <v>40</v>
      </c>
      <c r="X53" s="804"/>
      <c r="Y53" s="805" t="str">
        <f t="shared" si="1"/>
        <v/>
      </c>
      <c r="Z53" s="289"/>
      <c r="AA53" s="290"/>
      <c r="AB53" s="291">
        <f t="shared" si="3"/>
        <v>0</v>
      </c>
      <c r="AC53" s="977">
        <f t="shared" si="2"/>
        <v>0</v>
      </c>
      <c r="AD53" s="293"/>
      <c r="AE53" s="280">
        <f t="shared" si="4"/>
        <v>0</v>
      </c>
      <c r="AF53" s="280">
        <f t="shared" si="5"/>
        <v>0</v>
      </c>
      <c r="AG53" s="280">
        <f t="shared" si="6"/>
        <v>0</v>
      </c>
      <c r="AH53" s="280">
        <f t="shared" si="7"/>
        <v>0</v>
      </c>
      <c r="AI53" s="294"/>
    </row>
    <row r="54" spans="1:35" s="22" customFormat="1" ht="16.5" customHeight="1" x14ac:dyDescent="0.2">
      <c r="A54" s="324">
        <v>37</v>
      </c>
      <c r="B54" s="325"/>
      <c r="C54" s="326"/>
      <c r="D54" s="327"/>
      <c r="E54" s="359"/>
      <c r="F54" s="328"/>
      <c r="G54" s="341"/>
      <c r="H54" s="342"/>
      <c r="I54" s="330"/>
      <c r="J54" s="331"/>
      <c r="K54" s="344"/>
      <c r="L54" s="333"/>
      <c r="M54" s="333"/>
      <c r="N54" s="334"/>
      <c r="O54" s="335"/>
      <c r="P54" s="336"/>
      <c r="Q54" s="337"/>
      <c r="R54" s="338"/>
      <c r="S54" s="339"/>
      <c r="T54" s="332"/>
      <c r="U54" s="340"/>
      <c r="V54" s="333"/>
      <c r="W54" s="450" t="s">
        <v>40</v>
      </c>
      <c r="X54" s="804"/>
      <c r="Y54" s="805" t="str">
        <f t="shared" si="1"/>
        <v/>
      </c>
      <c r="Z54" s="289"/>
      <c r="AA54" s="290"/>
      <c r="AB54" s="291">
        <f t="shared" si="3"/>
        <v>0</v>
      </c>
      <c r="AC54" s="977">
        <f t="shared" si="2"/>
        <v>0</v>
      </c>
      <c r="AD54" s="293"/>
      <c r="AE54" s="280">
        <f t="shared" si="4"/>
        <v>0</v>
      </c>
      <c r="AF54" s="280">
        <f t="shared" si="5"/>
        <v>0</v>
      </c>
      <c r="AG54" s="280">
        <f t="shared" si="6"/>
        <v>0</v>
      </c>
      <c r="AH54" s="280">
        <f t="shared" si="7"/>
        <v>0</v>
      </c>
      <c r="AI54" s="294"/>
    </row>
    <row r="55" spans="1:35" s="22" customFormat="1" ht="16.5" customHeight="1" x14ac:dyDescent="0.2">
      <c r="A55" s="324">
        <v>38</v>
      </c>
      <c r="B55" s="325"/>
      <c r="C55" s="326"/>
      <c r="D55" s="327"/>
      <c r="E55" s="359"/>
      <c r="F55" s="328"/>
      <c r="G55" s="341"/>
      <c r="H55" s="342"/>
      <c r="I55" s="330"/>
      <c r="J55" s="331"/>
      <c r="K55" s="344"/>
      <c r="L55" s="333"/>
      <c r="M55" s="333"/>
      <c r="N55" s="334"/>
      <c r="O55" s="335"/>
      <c r="P55" s="336"/>
      <c r="Q55" s="337"/>
      <c r="R55" s="338"/>
      <c r="S55" s="339"/>
      <c r="T55" s="332"/>
      <c r="U55" s="340"/>
      <c r="V55" s="333"/>
      <c r="W55" s="450" t="s">
        <v>40</v>
      </c>
      <c r="X55" s="804"/>
      <c r="Y55" s="805" t="str">
        <f t="shared" si="1"/>
        <v/>
      </c>
      <c r="Z55" s="289"/>
      <c r="AA55" s="290"/>
      <c r="AB55" s="291">
        <f t="shared" si="3"/>
        <v>0</v>
      </c>
      <c r="AC55" s="977">
        <f t="shared" si="2"/>
        <v>0</v>
      </c>
      <c r="AD55" s="293"/>
      <c r="AE55" s="280">
        <f t="shared" si="4"/>
        <v>0</v>
      </c>
      <c r="AF55" s="280">
        <f t="shared" si="5"/>
        <v>0</v>
      </c>
      <c r="AG55" s="280">
        <f t="shared" si="6"/>
        <v>0</v>
      </c>
      <c r="AH55" s="280">
        <f t="shared" si="7"/>
        <v>0</v>
      </c>
      <c r="AI55" s="294"/>
    </row>
    <row r="56" spans="1:35" s="22" customFormat="1" ht="16.5" customHeight="1" x14ac:dyDescent="0.2">
      <c r="A56" s="324">
        <v>39</v>
      </c>
      <c r="B56" s="325"/>
      <c r="C56" s="326"/>
      <c r="D56" s="327"/>
      <c r="E56" s="359"/>
      <c r="F56" s="328"/>
      <c r="G56" s="341"/>
      <c r="H56" s="342"/>
      <c r="I56" s="330"/>
      <c r="J56" s="331"/>
      <c r="K56" s="344"/>
      <c r="L56" s="333"/>
      <c r="M56" s="333"/>
      <c r="N56" s="334"/>
      <c r="O56" s="335"/>
      <c r="P56" s="336"/>
      <c r="Q56" s="337"/>
      <c r="R56" s="338"/>
      <c r="S56" s="339"/>
      <c r="T56" s="332"/>
      <c r="U56" s="340"/>
      <c r="V56" s="333"/>
      <c r="W56" s="450" t="s">
        <v>40</v>
      </c>
      <c r="X56" s="804"/>
      <c r="Y56" s="805" t="str">
        <f t="shared" si="1"/>
        <v/>
      </c>
      <c r="Z56" s="289"/>
      <c r="AA56" s="290"/>
      <c r="AB56" s="291">
        <f t="shared" si="3"/>
        <v>0</v>
      </c>
      <c r="AC56" s="977">
        <f t="shared" si="2"/>
        <v>0</v>
      </c>
      <c r="AD56" s="293"/>
      <c r="AE56" s="280">
        <f t="shared" si="4"/>
        <v>0</v>
      </c>
      <c r="AF56" s="280">
        <f t="shared" si="5"/>
        <v>0</v>
      </c>
      <c r="AG56" s="280">
        <f t="shared" si="6"/>
        <v>0</v>
      </c>
      <c r="AH56" s="280">
        <f t="shared" si="7"/>
        <v>0</v>
      </c>
      <c r="AI56" s="294"/>
    </row>
    <row r="57" spans="1:35" s="22" customFormat="1" ht="16.5" customHeight="1" x14ac:dyDescent="0.2">
      <c r="A57" s="324">
        <v>40</v>
      </c>
      <c r="B57" s="325"/>
      <c r="C57" s="326"/>
      <c r="D57" s="327"/>
      <c r="E57" s="359"/>
      <c r="F57" s="328"/>
      <c r="G57" s="341"/>
      <c r="H57" s="342"/>
      <c r="I57" s="330"/>
      <c r="J57" s="331"/>
      <c r="K57" s="344"/>
      <c r="L57" s="333"/>
      <c r="M57" s="333"/>
      <c r="N57" s="334"/>
      <c r="O57" s="335"/>
      <c r="P57" s="336"/>
      <c r="Q57" s="337"/>
      <c r="R57" s="338"/>
      <c r="S57" s="339"/>
      <c r="T57" s="332"/>
      <c r="U57" s="340"/>
      <c r="V57" s="333"/>
      <c r="W57" s="450" t="s">
        <v>40</v>
      </c>
      <c r="X57" s="804"/>
      <c r="Y57" s="805" t="str">
        <f t="shared" si="1"/>
        <v/>
      </c>
      <c r="Z57" s="289"/>
      <c r="AA57" s="290"/>
      <c r="AB57" s="291">
        <f t="shared" si="3"/>
        <v>0</v>
      </c>
      <c r="AC57" s="977">
        <f t="shared" si="2"/>
        <v>0</v>
      </c>
      <c r="AD57" s="293"/>
      <c r="AE57" s="280">
        <f t="shared" si="4"/>
        <v>0</v>
      </c>
      <c r="AF57" s="280">
        <f t="shared" si="5"/>
        <v>0</v>
      </c>
      <c r="AG57" s="280">
        <f t="shared" si="6"/>
        <v>0</v>
      </c>
      <c r="AH57" s="280">
        <f t="shared" si="7"/>
        <v>0</v>
      </c>
      <c r="AI57" s="294"/>
    </row>
    <row r="58" spans="1:35" s="22" customFormat="1" ht="16.5" customHeight="1" x14ac:dyDescent="0.2">
      <c r="A58" s="324">
        <v>41</v>
      </c>
      <c r="B58" s="325"/>
      <c r="C58" s="326"/>
      <c r="D58" s="327"/>
      <c r="E58" s="359"/>
      <c r="F58" s="328"/>
      <c r="G58" s="341"/>
      <c r="H58" s="342"/>
      <c r="I58" s="330"/>
      <c r="J58" s="331"/>
      <c r="K58" s="344"/>
      <c r="L58" s="333"/>
      <c r="M58" s="333"/>
      <c r="N58" s="334"/>
      <c r="O58" s="335"/>
      <c r="P58" s="336"/>
      <c r="Q58" s="337"/>
      <c r="R58" s="338"/>
      <c r="S58" s="339"/>
      <c r="T58" s="332"/>
      <c r="U58" s="340"/>
      <c r="V58" s="333"/>
      <c r="W58" s="450" t="s">
        <v>40</v>
      </c>
      <c r="X58" s="804"/>
      <c r="Y58" s="805" t="str">
        <f t="shared" si="1"/>
        <v/>
      </c>
      <c r="Z58" s="289"/>
      <c r="AA58" s="290"/>
      <c r="AB58" s="291">
        <f t="shared" si="3"/>
        <v>0</v>
      </c>
      <c r="AC58" s="977">
        <f t="shared" si="2"/>
        <v>0</v>
      </c>
      <c r="AD58" s="293"/>
      <c r="AE58" s="280">
        <f t="shared" si="4"/>
        <v>0</v>
      </c>
      <c r="AF58" s="280">
        <f t="shared" si="5"/>
        <v>0</v>
      </c>
      <c r="AG58" s="280">
        <f t="shared" si="6"/>
        <v>0</v>
      </c>
      <c r="AH58" s="280">
        <f t="shared" si="7"/>
        <v>0</v>
      </c>
      <c r="AI58" s="294"/>
    </row>
    <row r="59" spans="1:35" s="22" customFormat="1" ht="16.5" customHeight="1" x14ac:dyDescent="0.2">
      <c r="A59" s="324">
        <v>42</v>
      </c>
      <c r="B59" s="325"/>
      <c r="C59" s="326"/>
      <c r="D59" s="327"/>
      <c r="E59" s="359"/>
      <c r="F59" s="328"/>
      <c r="G59" s="341"/>
      <c r="H59" s="342"/>
      <c r="I59" s="330"/>
      <c r="J59" s="331"/>
      <c r="K59" s="344"/>
      <c r="L59" s="333"/>
      <c r="M59" s="333"/>
      <c r="N59" s="334"/>
      <c r="O59" s="335"/>
      <c r="P59" s="336"/>
      <c r="Q59" s="337"/>
      <c r="R59" s="338"/>
      <c r="S59" s="339"/>
      <c r="T59" s="332"/>
      <c r="U59" s="340"/>
      <c r="V59" s="333"/>
      <c r="W59" s="450" t="s">
        <v>40</v>
      </c>
      <c r="X59" s="804"/>
      <c r="Y59" s="805" t="str">
        <f t="shared" si="1"/>
        <v/>
      </c>
      <c r="Z59" s="289"/>
      <c r="AA59" s="290"/>
      <c r="AB59" s="291">
        <f t="shared" si="3"/>
        <v>0</v>
      </c>
      <c r="AC59" s="977">
        <f t="shared" si="2"/>
        <v>0</v>
      </c>
      <c r="AD59" s="293"/>
      <c r="AE59" s="280">
        <f t="shared" si="4"/>
        <v>0</v>
      </c>
      <c r="AF59" s="280">
        <f t="shared" si="5"/>
        <v>0</v>
      </c>
      <c r="AG59" s="280">
        <f t="shared" si="6"/>
        <v>0</v>
      </c>
      <c r="AH59" s="280">
        <f t="shared" si="7"/>
        <v>0</v>
      </c>
      <c r="AI59" s="294"/>
    </row>
    <row r="60" spans="1:35" s="22" customFormat="1" ht="16.5" customHeight="1" x14ac:dyDescent="0.2">
      <c r="A60" s="324">
        <v>43</v>
      </c>
      <c r="B60" s="325"/>
      <c r="C60" s="326"/>
      <c r="D60" s="327"/>
      <c r="E60" s="359"/>
      <c r="F60" s="328"/>
      <c r="G60" s="341"/>
      <c r="H60" s="342"/>
      <c r="I60" s="330"/>
      <c r="J60" s="331"/>
      <c r="K60" s="344"/>
      <c r="L60" s="333"/>
      <c r="M60" s="333"/>
      <c r="N60" s="334"/>
      <c r="O60" s="335"/>
      <c r="P60" s="336"/>
      <c r="Q60" s="337"/>
      <c r="R60" s="338"/>
      <c r="S60" s="339"/>
      <c r="T60" s="332"/>
      <c r="U60" s="340"/>
      <c r="V60" s="333"/>
      <c r="W60" s="450" t="s">
        <v>40</v>
      </c>
      <c r="X60" s="804"/>
      <c r="Y60" s="805" t="str">
        <f t="shared" si="1"/>
        <v/>
      </c>
      <c r="Z60" s="289"/>
      <c r="AA60" s="290"/>
      <c r="AB60" s="291">
        <f t="shared" si="3"/>
        <v>0</v>
      </c>
      <c r="AC60" s="977">
        <f t="shared" si="2"/>
        <v>0</v>
      </c>
      <c r="AD60" s="293"/>
      <c r="AE60" s="280">
        <f t="shared" si="4"/>
        <v>0</v>
      </c>
      <c r="AF60" s="280">
        <f t="shared" si="5"/>
        <v>0</v>
      </c>
      <c r="AG60" s="280">
        <f t="shared" si="6"/>
        <v>0</v>
      </c>
      <c r="AH60" s="280">
        <f t="shared" si="7"/>
        <v>0</v>
      </c>
      <c r="AI60" s="294"/>
    </row>
    <row r="61" spans="1:35" s="22" customFormat="1" ht="16.5" customHeight="1" x14ac:dyDescent="0.2">
      <c r="A61" s="324">
        <v>44</v>
      </c>
      <c r="B61" s="325"/>
      <c r="C61" s="326"/>
      <c r="D61" s="327"/>
      <c r="E61" s="359"/>
      <c r="F61" s="328"/>
      <c r="G61" s="341"/>
      <c r="H61" s="342"/>
      <c r="I61" s="330"/>
      <c r="J61" s="331"/>
      <c r="K61" s="344"/>
      <c r="L61" s="333"/>
      <c r="M61" s="333"/>
      <c r="N61" s="334"/>
      <c r="O61" s="335"/>
      <c r="P61" s="336"/>
      <c r="Q61" s="337"/>
      <c r="R61" s="338"/>
      <c r="S61" s="339"/>
      <c r="T61" s="332"/>
      <c r="U61" s="340"/>
      <c r="V61" s="333"/>
      <c r="W61" s="450" t="s">
        <v>40</v>
      </c>
      <c r="X61" s="804"/>
      <c r="Y61" s="805" t="str">
        <f t="shared" si="1"/>
        <v/>
      </c>
      <c r="Z61" s="289"/>
      <c r="AA61" s="290"/>
      <c r="AB61" s="291">
        <f t="shared" si="3"/>
        <v>0</v>
      </c>
      <c r="AC61" s="977">
        <f t="shared" si="2"/>
        <v>0</v>
      </c>
      <c r="AD61" s="293"/>
      <c r="AE61" s="280">
        <f t="shared" si="4"/>
        <v>0</v>
      </c>
      <c r="AF61" s="280">
        <f t="shared" si="5"/>
        <v>0</v>
      </c>
      <c r="AG61" s="280">
        <f t="shared" si="6"/>
        <v>0</v>
      </c>
      <c r="AH61" s="280">
        <f t="shared" si="7"/>
        <v>0</v>
      </c>
      <c r="AI61" s="294"/>
    </row>
    <row r="62" spans="1:35" s="22" customFormat="1" ht="16.5" customHeight="1" x14ac:dyDescent="0.2">
      <c r="A62" s="324">
        <v>45</v>
      </c>
      <c r="B62" s="325"/>
      <c r="C62" s="326"/>
      <c r="D62" s="327"/>
      <c r="E62" s="359"/>
      <c r="F62" s="328"/>
      <c r="G62" s="341"/>
      <c r="H62" s="342"/>
      <c r="I62" s="330"/>
      <c r="J62" s="331"/>
      <c r="K62" s="344"/>
      <c r="L62" s="333"/>
      <c r="M62" s="333"/>
      <c r="N62" s="334"/>
      <c r="O62" s="335"/>
      <c r="P62" s="336"/>
      <c r="Q62" s="337"/>
      <c r="R62" s="338"/>
      <c r="S62" s="339"/>
      <c r="T62" s="332"/>
      <c r="U62" s="340"/>
      <c r="V62" s="333"/>
      <c r="W62" s="450" t="s">
        <v>40</v>
      </c>
      <c r="X62" s="804"/>
      <c r="Y62" s="805" t="str">
        <f t="shared" si="1"/>
        <v/>
      </c>
      <c r="Z62" s="289"/>
      <c r="AA62" s="290"/>
      <c r="AB62" s="291">
        <f t="shared" si="3"/>
        <v>0</v>
      </c>
      <c r="AC62" s="977">
        <f t="shared" si="2"/>
        <v>0</v>
      </c>
      <c r="AD62" s="293"/>
      <c r="AE62" s="280">
        <f t="shared" si="4"/>
        <v>0</v>
      </c>
      <c r="AF62" s="280">
        <f t="shared" si="5"/>
        <v>0</v>
      </c>
      <c r="AG62" s="280">
        <f t="shared" si="6"/>
        <v>0</v>
      </c>
      <c r="AH62" s="280">
        <f t="shared" si="7"/>
        <v>0</v>
      </c>
      <c r="AI62" s="294"/>
    </row>
    <row r="63" spans="1:35" s="22" customFormat="1" ht="16.5" customHeight="1" x14ac:dyDescent="0.2">
      <c r="A63" s="324">
        <v>46</v>
      </c>
      <c r="B63" s="325"/>
      <c r="C63" s="326"/>
      <c r="D63" s="327"/>
      <c r="E63" s="359"/>
      <c r="F63" s="328"/>
      <c r="G63" s="341"/>
      <c r="H63" s="342"/>
      <c r="I63" s="330"/>
      <c r="J63" s="331"/>
      <c r="K63" s="344"/>
      <c r="L63" s="333"/>
      <c r="M63" s="333"/>
      <c r="N63" s="334"/>
      <c r="O63" s="335"/>
      <c r="P63" s="336"/>
      <c r="Q63" s="337"/>
      <c r="R63" s="338"/>
      <c r="S63" s="339"/>
      <c r="T63" s="332"/>
      <c r="U63" s="340"/>
      <c r="V63" s="333"/>
      <c r="W63" s="450" t="s">
        <v>40</v>
      </c>
      <c r="X63" s="804"/>
      <c r="Y63" s="805" t="str">
        <f t="shared" si="1"/>
        <v/>
      </c>
      <c r="Z63" s="289"/>
      <c r="AA63" s="290"/>
      <c r="AB63" s="291">
        <f t="shared" si="3"/>
        <v>0</v>
      </c>
      <c r="AC63" s="977">
        <f t="shared" si="2"/>
        <v>0</v>
      </c>
      <c r="AD63" s="293"/>
      <c r="AE63" s="280">
        <f t="shared" si="4"/>
        <v>0</v>
      </c>
      <c r="AF63" s="280">
        <f t="shared" si="5"/>
        <v>0</v>
      </c>
      <c r="AG63" s="280">
        <f t="shared" si="6"/>
        <v>0</v>
      </c>
      <c r="AH63" s="280">
        <f t="shared" si="7"/>
        <v>0</v>
      </c>
      <c r="AI63" s="294"/>
    </row>
    <row r="64" spans="1:35" s="22" customFormat="1" ht="16.5" customHeight="1" x14ac:dyDescent="0.2">
      <c r="A64" s="324">
        <v>47</v>
      </c>
      <c r="B64" s="325"/>
      <c r="C64" s="326"/>
      <c r="D64" s="327"/>
      <c r="E64" s="359"/>
      <c r="F64" s="328"/>
      <c r="G64" s="341"/>
      <c r="H64" s="342"/>
      <c r="I64" s="330"/>
      <c r="J64" s="331"/>
      <c r="K64" s="344"/>
      <c r="L64" s="333"/>
      <c r="M64" s="333"/>
      <c r="N64" s="334"/>
      <c r="O64" s="335"/>
      <c r="P64" s="336"/>
      <c r="Q64" s="337"/>
      <c r="R64" s="338"/>
      <c r="S64" s="339"/>
      <c r="T64" s="332"/>
      <c r="U64" s="340"/>
      <c r="V64" s="333"/>
      <c r="W64" s="450" t="s">
        <v>40</v>
      </c>
      <c r="X64" s="804"/>
      <c r="Y64" s="805" t="str">
        <f t="shared" si="1"/>
        <v/>
      </c>
      <c r="Z64" s="289"/>
      <c r="AA64" s="290"/>
      <c r="AB64" s="291">
        <f t="shared" si="3"/>
        <v>0</v>
      </c>
      <c r="AC64" s="977">
        <f t="shared" si="2"/>
        <v>0</v>
      </c>
      <c r="AD64" s="293"/>
      <c r="AE64" s="280">
        <f t="shared" si="4"/>
        <v>0</v>
      </c>
      <c r="AF64" s="280">
        <f t="shared" si="5"/>
        <v>0</v>
      </c>
      <c r="AG64" s="280">
        <f t="shared" si="6"/>
        <v>0</v>
      </c>
      <c r="AH64" s="280">
        <f t="shared" si="7"/>
        <v>0</v>
      </c>
      <c r="AI64" s="294"/>
    </row>
    <row r="65" spans="1:35" s="22" customFormat="1" ht="16.5" customHeight="1" x14ac:dyDescent="0.2">
      <c r="A65" s="324">
        <v>48</v>
      </c>
      <c r="B65" s="325"/>
      <c r="C65" s="326"/>
      <c r="D65" s="327"/>
      <c r="E65" s="359"/>
      <c r="F65" s="328"/>
      <c r="G65" s="341"/>
      <c r="H65" s="342"/>
      <c r="I65" s="330"/>
      <c r="J65" s="331"/>
      <c r="K65" s="344"/>
      <c r="L65" s="333"/>
      <c r="M65" s="333"/>
      <c r="N65" s="334"/>
      <c r="O65" s="335"/>
      <c r="P65" s="336"/>
      <c r="Q65" s="337"/>
      <c r="R65" s="338"/>
      <c r="S65" s="339"/>
      <c r="T65" s="332"/>
      <c r="U65" s="340"/>
      <c r="V65" s="333"/>
      <c r="W65" s="450" t="s">
        <v>40</v>
      </c>
      <c r="X65" s="804"/>
      <c r="Y65" s="805" t="str">
        <f t="shared" si="1"/>
        <v/>
      </c>
      <c r="Z65" s="289"/>
      <c r="AA65" s="290"/>
      <c r="AB65" s="291">
        <f t="shared" si="3"/>
        <v>0</v>
      </c>
      <c r="AC65" s="977">
        <f t="shared" si="2"/>
        <v>0</v>
      </c>
      <c r="AD65" s="293"/>
      <c r="AE65" s="280">
        <f t="shared" si="4"/>
        <v>0</v>
      </c>
      <c r="AF65" s="280">
        <f t="shared" si="5"/>
        <v>0</v>
      </c>
      <c r="AG65" s="280">
        <f t="shared" si="6"/>
        <v>0</v>
      </c>
      <c r="AH65" s="280">
        <f t="shared" si="7"/>
        <v>0</v>
      </c>
      <c r="AI65" s="294"/>
    </row>
    <row r="66" spans="1:35" s="22" customFormat="1" ht="16.5" customHeight="1" x14ac:dyDescent="0.2">
      <c r="A66" s="324">
        <v>49</v>
      </c>
      <c r="B66" s="325"/>
      <c r="C66" s="326"/>
      <c r="D66" s="327"/>
      <c r="E66" s="359"/>
      <c r="F66" s="328"/>
      <c r="G66" s="341"/>
      <c r="H66" s="342"/>
      <c r="I66" s="330"/>
      <c r="J66" s="331"/>
      <c r="K66" s="344"/>
      <c r="L66" s="333"/>
      <c r="M66" s="333"/>
      <c r="N66" s="334"/>
      <c r="O66" s="335"/>
      <c r="P66" s="336"/>
      <c r="Q66" s="337"/>
      <c r="R66" s="338"/>
      <c r="S66" s="339"/>
      <c r="T66" s="332"/>
      <c r="U66" s="340"/>
      <c r="V66" s="333"/>
      <c r="W66" s="450" t="s">
        <v>40</v>
      </c>
      <c r="X66" s="804"/>
      <c r="Y66" s="805" t="str">
        <f t="shared" si="1"/>
        <v/>
      </c>
      <c r="Z66" s="289"/>
      <c r="AA66" s="290"/>
      <c r="AB66" s="291">
        <f t="shared" si="3"/>
        <v>0</v>
      </c>
      <c r="AC66" s="977">
        <f t="shared" si="2"/>
        <v>0</v>
      </c>
      <c r="AD66" s="293"/>
      <c r="AE66" s="280">
        <f t="shared" si="4"/>
        <v>0</v>
      </c>
      <c r="AF66" s="280">
        <f t="shared" si="5"/>
        <v>0</v>
      </c>
      <c r="AG66" s="280">
        <f t="shared" si="6"/>
        <v>0</v>
      </c>
      <c r="AH66" s="280">
        <f t="shared" si="7"/>
        <v>0</v>
      </c>
      <c r="AI66" s="294"/>
    </row>
    <row r="67" spans="1:35" s="22" customFormat="1" ht="16.5" customHeight="1" x14ac:dyDescent="0.2">
      <c r="A67" s="324">
        <v>50</v>
      </c>
      <c r="B67" s="325"/>
      <c r="C67" s="326"/>
      <c r="D67" s="327"/>
      <c r="E67" s="359"/>
      <c r="F67" s="328"/>
      <c r="G67" s="341"/>
      <c r="H67" s="342"/>
      <c r="I67" s="330"/>
      <c r="J67" s="331"/>
      <c r="K67" s="344"/>
      <c r="L67" s="333"/>
      <c r="M67" s="333"/>
      <c r="N67" s="334"/>
      <c r="O67" s="335"/>
      <c r="P67" s="336"/>
      <c r="Q67" s="337"/>
      <c r="R67" s="338"/>
      <c r="S67" s="339"/>
      <c r="T67" s="332"/>
      <c r="U67" s="340"/>
      <c r="V67" s="333"/>
      <c r="W67" s="450" t="s">
        <v>40</v>
      </c>
      <c r="X67" s="804"/>
      <c r="Y67" s="805" t="str">
        <f t="shared" si="1"/>
        <v/>
      </c>
      <c r="Z67" s="289"/>
      <c r="AA67" s="290"/>
      <c r="AB67" s="291">
        <f t="shared" si="3"/>
        <v>0</v>
      </c>
      <c r="AC67" s="977">
        <f t="shared" si="2"/>
        <v>0</v>
      </c>
      <c r="AD67" s="293"/>
      <c r="AE67" s="280">
        <f t="shared" si="4"/>
        <v>0</v>
      </c>
      <c r="AF67" s="280">
        <f t="shared" si="5"/>
        <v>0</v>
      </c>
      <c r="AG67" s="280">
        <f t="shared" si="6"/>
        <v>0</v>
      </c>
      <c r="AH67" s="280">
        <f t="shared" si="7"/>
        <v>0</v>
      </c>
      <c r="AI67" s="294"/>
    </row>
    <row r="68" spans="1:35" s="22" customFormat="1" ht="16.5" customHeight="1" x14ac:dyDescent="0.2">
      <c r="A68" s="324">
        <v>51</v>
      </c>
      <c r="B68" s="325"/>
      <c r="C68" s="326"/>
      <c r="D68" s="327"/>
      <c r="E68" s="359"/>
      <c r="F68" s="328"/>
      <c r="G68" s="341"/>
      <c r="H68" s="342"/>
      <c r="I68" s="330"/>
      <c r="J68" s="331"/>
      <c r="K68" s="344"/>
      <c r="L68" s="333"/>
      <c r="M68" s="333"/>
      <c r="N68" s="334"/>
      <c r="O68" s="335"/>
      <c r="P68" s="336"/>
      <c r="Q68" s="337"/>
      <c r="R68" s="338"/>
      <c r="S68" s="339"/>
      <c r="T68" s="332"/>
      <c r="U68" s="340"/>
      <c r="V68" s="333"/>
      <c r="W68" s="450" t="s">
        <v>40</v>
      </c>
      <c r="X68" s="804"/>
      <c r="Y68" s="805" t="str">
        <f t="shared" si="1"/>
        <v/>
      </c>
      <c r="Z68" s="289"/>
      <c r="AA68" s="290"/>
      <c r="AB68" s="291">
        <f t="shared" si="3"/>
        <v>0</v>
      </c>
      <c r="AC68" s="977">
        <f t="shared" si="2"/>
        <v>0</v>
      </c>
      <c r="AD68" s="293"/>
      <c r="AE68" s="280">
        <f t="shared" si="4"/>
        <v>0</v>
      </c>
      <c r="AF68" s="280">
        <f t="shared" si="5"/>
        <v>0</v>
      </c>
      <c r="AG68" s="280">
        <f t="shared" si="6"/>
        <v>0</v>
      </c>
      <c r="AH68" s="280">
        <f t="shared" si="7"/>
        <v>0</v>
      </c>
      <c r="AI68" s="294"/>
    </row>
    <row r="69" spans="1:35" s="22" customFormat="1" ht="16.5" customHeight="1" x14ac:dyDescent="0.2">
      <c r="A69" s="324">
        <v>52</v>
      </c>
      <c r="B69" s="325"/>
      <c r="C69" s="326"/>
      <c r="D69" s="327"/>
      <c r="E69" s="359"/>
      <c r="F69" s="328"/>
      <c r="G69" s="341"/>
      <c r="H69" s="342"/>
      <c r="I69" s="330"/>
      <c r="J69" s="331"/>
      <c r="K69" s="344"/>
      <c r="L69" s="333"/>
      <c r="M69" s="333"/>
      <c r="N69" s="334"/>
      <c r="O69" s="335"/>
      <c r="P69" s="336"/>
      <c r="Q69" s="337"/>
      <c r="R69" s="338"/>
      <c r="S69" s="339"/>
      <c r="T69" s="332"/>
      <c r="U69" s="340"/>
      <c r="V69" s="333"/>
      <c r="W69" s="450" t="s">
        <v>40</v>
      </c>
      <c r="X69" s="804"/>
      <c r="Y69" s="805" t="str">
        <f t="shared" si="1"/>
        <v/>
      </c>
      <c r="Z69" s="289"/>
      <c r="AA69" s="290"/>
      <c r="AB69" s="291">
        <f t="shared" si="3"/>
        <v>0</v>
      </c>
      <c r="AC69" s="977">
        <f t="shared" si="2"/>
        <v>0</v>
      </c>
      <c r="AD69" s="293"/>
      <c r="AE69" s="280">
        <f t="shared" si="4"/>
        <v>0</v>
      </c>
      <c r="AF69" s="280">
        <f t="shared" si="5"/>
        <v>0</v>
      </c>
      <c r="AG69" s="280">
        <f t="shared" si="6"/>
        <v>0</v>
      </c>
      <c r="AH69" s="280">
        <f t="shared" si="7"/>
        <v>0</v>
      </c>
      <c r="AI69" s="294"/>
    </row>
    <row r="70" spans="1:35" s="22" customFormat="1" ht="16.5" customHeight="1" x14ac:dyDescent="0.2">
      <c r="A70" s="324">
        <v>53</v>
      </c>
      <c r="B70" s="325"/>
      <c r="C70" s="326"/>
      <c r="D70" s="327"/>
      <c r="E70" s="359"/>
      <c r="F70" s="328"/>
      <c r="G70" s="341"/>
      <c r="H70" s="342"/>
      <c r="I70" s="330"/>
      <c r="J70" s="331"/>
      <c r="K70" s="344"/>
      <c r="L70" s="333"/>
      <c r="M70" s="333"/>
      <c r="N70" s="334"/>
      <c r="O70" s="335"/>
      <c r="P70" s="336"/>
      <c r="Q70" s="337"/>
      <c r="R70" s="338"/>
      <c r="S70" s="339"/>
      <c r="T70" s="332"/>
      <c r="U70" s="340"/>
      <c r="V70" s="333"/>
      <c r="W70" s="450" t="s">
        <v>40</v>
      </c>
      <c r="X70" s="804"/>
      <c r="Y70" s="805" t="str">
        <f t="shared" si="1"/>
        <v/>
      </c>
      <c r="Z70" s="289"/>
      <c r="AA70" s="290"/>
      <c r="AB70" s="291">
        <f t="shared" si="3"/>
        <v>0</v>
      </c>
      <c r="AC70" s="977">
        <f t="shared" si="2"/>
        <v>0</v>
      </c>
      <c r="AD70" s="293"/>
      <c r="AE70" s="280">
        <f t="shared" si="4"/>
        <v>0</v>
      </c>
      <c r="AF70" s="280">
        <f t="shared" si="5"/>
        <v>0</v>
      </c>
      <c r="AG70" s="280">
        <f t="shared" si="6"/>
        <v>0</v>
      </c>
      <c r="AH70" s="280">
        <f t="shared" si="7"/>
        <v>0</v>
      </c>
      <c r="AI70" s="294"/>
    </row>
    <row r="71" spans="1:35" s="22" customFormat="1" ht="16.5" customHeight="1" x14ac:dyDescent="0.2">
      <c r="A71" s="324">
        <v>54</v>
      </c>
      <c r="B71" s="325"/>
      <c r="C71" s="326"/>
      <c r="D71" s="327"/>
      <c r="E71" s="359"/>
      <c r="F71" s="328"/>
      <c r="G71" s="341"/>
      <c r="H71" s="342"/>
      <c r="I71" s="330"/>
      <c r="J71" s="331"/>
      <c r="K71" s="344"/>
      <c r="L71" s="333"/>
      <c r="M71" s="333"/>
      <c r="N71" s="334"/>
      <c r="O71" s="335"/>
      <c r="P71" s="336"/>
      <c r="Q71" s="337"/>
      <c r="R71" s="338"/>
      <c r="S71" s="339"/>
      <c r="T71" s="332"/>
      <c r="U71" s="340"/>
      <c r="V71" s="333"/>
      <c r="W71" s="450" t="s">
        <v>40</v>
      </c>
      <c r="X71" s="804"/>
      <c r="Y71" s="805" t="str">
        <f t="shared" si="1"/>
        <v/>
      </c>
      <c r="Z71" s="289"/>
      <c r="AA71" s="290"/>
      <c r="AB71" s="291">
        <f t="shared" si="3"/>
        <v>0</v>
      </c>
      <c r="AC71" s="977">
        <f t="shared" si="2"/>
        <v>0</v>
      </c>
      <c r="AD71" s="293"/>
      <c r="AE71" s="280">
        <f t="shared" si="4"/>
        <v>0</v>
      </c>
      <c r="AF71" s="280">
        <f t="shared" si="5"/>
        <v>0</v>
      </c>
      <c r="AG71" s="280">
        <f t="shared" si="6"/>
        <v>0</v>
      </c>
      <c r="AH71" s="280">
        <f t="shared" si="7"/>
        <v>0</v>
      </c>
      <c r="AI71" s="294"/>
    </row>
    <row r="72" spans="1:35" s="22" customFormat="1" ht="16.5" customHeight="1" x14ac:dyDescent="0.2">
      <c r="A72" s="324">
        <v>55</v>
      </c>
      <c r="B72" s="325"/>
      <c r="C72" s="326"/>
      <c r="D72" s="327"/>
      <c r="E72" s="359"/>
      <c r="F72" s="328"/>
      <c r="G72" s="341"/>
      <c r="H72" s="342"/>
      <c r="I72" s="330"/>
      <c r="J72" s="331"/>
      <c r="K72" s="344"/>
      <c r="L72" s="333"/>
      <c r="M72" s="333"/>
      <c r="N72" s="334"/>
      <c r="O72" s="335"/>
      <c r="P72" s="336"/>
      <c r="Q72" s="337"/>
      <c r="R72" s="338"/>
      <c r="S72" s="339"/>
      <c r="T72" s="332"/>
      <c r="U72" s="340"/>
      <c r="V72" s="333"/>
      <c r="W72" s="450" t="s">
        <v>40</v>
      </c>
      <c r="X72" s="804"/>
      <c r="Y72" s="805" t="str">
        <f t="shared" si="1"/>
        <v/>
      </c>
      <c r="Z72" s="289"/>
      <c r="AA72" s="290"/>
      <c r="AB72" s="291">
        <f t="shared" si="3"/>
        <v>0</v>
      </c>
      <c r="AC72" s="977">
        <f t="shared" si="2"/>
        <v>0</v>
      </c>
      <c r="AD72" s="293"/>
      <c r="AE72" s="280">
        <f t="shared" si="4"/>
        <v>0</v>
      </c>
      <c r="AF72" s="280">
        <f t="shared" si="5"/>
        <v>0</v>
      </c>
      <c r="AG72" s="280">
        <f t="shared" si="6"/>
        <v>0</v>
      </c>
      <c r="AH72" s="280">
        <f t="shared" si="7"/>
        <v>0</v>
      </c>
      <c r="AI72" s="294"/>
    </row>
    <row r="73" spans="1:35" s="22" customFormat="1" ht="16.5" customHeight="1" x14ac:dyDescent="0.2">
      <c r="A73" s="324">
        <v>56</v>
      </c>
      <c r="B73" s="325"/>
      <c r="C73" s="326"/>
      <c r="D73" s="327"/>
      <c r="E73" s="359"/>
      <c r="F73" s="328"/>
      <c r="G73" s="341"/>
      <c r="H73" s="342"/>
      <c r="I73" s="330"/>
      <c r="J73" s="331"/>
      <c r="K73" s="344"/>
      <c r="L73" s="333"/>
      <c r="M73" s="333"/>
      <c r="N73" s="334"/>
      <c r="O73" s="335"/>
      <c r="P73" s="336"/>
      <c r="Q73" s="337"/>
      <c r="R73" s="338"/>
      <c r="S73" s="339"/>
      <c r="T73" s="332"/>
      <c r="U73" s="340"/>
      <c r="V73" s="333"/>
      <c r="W73" s="450" t="s">
        <v>40</v>
      </c>
      <c r="X73" s="804"/>
      <c r="Y73" s="805" t="str">
        <f t="shared" si="1"/>
        <v/>
      </c>
      <c r="Z73" s="289"/>
      <c r="AA73" s="290"/>
      <c r="AB73" s="291">
        <f t="shared" si="3"/>
        <v>0</v>
      </c>
      <c r="AC73" s="977">
        <f t="shared" si="2"/>
        <v>0</v>
      </c>
      <c r="AD73" s="293"/>
      <c r="AE73" s="280">
        <f t="shared" si="4"/>
        <v>0</v>
      </c>
      <c r="AF73" s="280">
        <f t="shared" si="5"/>
        <v>0</v>
      </c>
      <c r="AG73" s="280">
        <f t="shared" si="6"/>
        <v>0</v>
      </c>
      <c r="AH73" s="280">
        <f t="shared" si="7"/>
        <v>0</v>
      </c>
      <c r="AI73" s="294"/>
    </row>
    <row r="74" spans="1:35" s="22" customFormat="1" ht="16.5" customHeight="1" x14ac:dyDescent="0.2">
      <c r="A74" s="324">
        <v>57</v>
      </c>
      <c r="B74" s="325"/>
      <c r="C74" s="326"/>
      <c r="D74" s="327"/>
      <c r="E74" s="359"/>
      <c r="F74" s="328"/>
      <c r="G74" s="341"/>
      <c r="H74" s="342"/>
      <c r="I74" s="330"/>
      <c r="J74" s="331"/>
      <c r="K74" s="344"/>
      <c r="L74" s="333"/>
      <c r="M74" s="333"/>
      <c r="N74" s="334"/>
      <c r="O74" s="335"/>
      <c r="P74" s="336"/>
      <c r="Q74" s="337"/>
      <c r="R74" s="338"/>
      <c r="S74" s="339"/>
      <c r="T74" s="332"/>
      <c r="U74" s="340"/>
      <c r="V74" s="333"/>
      <c r="W74" s="450" t="s">
        <v>40</v>
      </c>
      <c r="X74" s="804"/>
      <c r="Y74" s="805" t="str">
        <f t="shared" si="1"/>
        <v/>
      </c>
      <c r="Z74" s="289"/>
      <c r="AA74" s="290"/>
      <c r="AB74" s="291">
        <f t="shared" si="3"/>
        <v>0</v>
      </c>
      <c r="AC74" s="977">
        <f t="shared" si="2"/>
        <v>0</v>
      </c>
      <c r="AD74" s="293"/>
      <c r="AE74" s="280">
        <f t="shared" si="4"/>
        <v>0</v>
      </c>
      <c r="AF74" s="280">
        <f t="shared" si="5"/>
        <v>0</v>
      </c>
      <c r="AG74" s="280">
        <f t="shared" si="6"/>
        <v>0</v>
      </c>
      <c r="AH74" s="280">
        <f t="shared" si="7"/>
        <v>0</v>
      </c>
      <c r="AI74" s="294"/>
    </row>
    <row r="75" spans="1:35" s="22" customFormat="1" ht="16.5" customHeight="1" x14ac:dyDescent="0.2">
      <c r="A75" s="324">
        <v>58</v>
      </c>
      <c r="B75" s="325"/>
      <c r="C75" s="326"/>
      <c r="D75" s="327"/>
      <c r="E75" s="359"/>
      <c r="F75" s="328"/>
      <c r="G75" s="341"/>
      <c r="H75" s="342"/>
      <c r="I75" s="330"/>
      <c r="J75" s="331"/>
      <c r="K75" s="344"/>
      <c r="L75" s="333"/>
      <c r="M75" s="333"/>
      <c r="N75" s="334"/>
      <c r="O75" s="335"/>
      <c r="P75" s="336"/>
      <c r="Q75" s="337"/>
      <c r="R75" s="338"/>
      <c r="S75" s="339"/>
      <c r="T75" s="332"/>
      <c r="U75" s="340"/>
      <c r="V75" s="333"/>
      <c r="W75" s="450" t="s">
        <v>40</v>
      </c>
      <c r="X75" s="804"/>
      <c r="Y75" s="805" t="str">
        <f t="shared" si="1"/>
        <v/>
      </c>
      <c r="Z75" s="289"/>
      <c r="AA75" s="290"/>
      <c r="AB75" s="291">
        <f t="shared" si="3"/>
        <v>0</v>
      </c>
      <c r="AC75" s="977">
        <f t="shared" si="2"/>
        <v>0</v>
      </c>
      <c r="AD75" s="293"/>
      <c r="AE75" s="280">
        <f t="shared" si="4"/>
        <v>0</v>
      </c>
      <c r="AF75" s="280">
        <f t="shared" si="5"/>
        <v>0</v>
      </c>
      <c r="AG75" s="280">
        <f t="shared" si="6"/>
        <v>0</v>
      </c>
      <c r="AH75" s="280">
        <f t="shared" si="7"/>
        <v>0</v>
      </c>
      <c r="AI75" s="294"/>
    </row>
    <row r="76" spans="1:35" s="22" customFormat="1" ht="16.5" customHeight="1" x14ac:dyDescent="0.2">
      <c r="A76" s="324">
        <v>59</v>
      </c>
      <c r="B76" s="325"/>
      <c r="C76" s="326"/>
      <c r="D76" s="327"/>
      <c r="E76" s="359"/>
      <c r="F76" s="328"/>
      <c r="G76" s="341"/>
      <c r="H76" s="342"/>
      <c r="I76" s="330"/>
      <c r="J76" s="331"/>
      <c r="K76" s="344"/>
      <c r="L76" s="333"/>
      <c r="M76" s="333"/>
      <c r="N76" s="334"/>
      <c r="O76" s="335"/>
      <c r="P76" s="336"/>
      <c r="Q76" s="337"/>
      <c r="R76" s="338"/>
      <c r="S76" s="339"/>
      <c r="T76" s="332"/>
      <c r="U76" s="340"/>
      <c r="V76" s="333"/>
      <c r="W76" s="450" t="s">
        <v>40</v>
      </c>
      <c r="X76" s="804"/>
      <c r="Y76" s="805" t="str">
        <f t="shared" si="1"/>
        <v/>
      </c>
      <c r="Z76" s="289"/>
      <c r="AA76" s="290"/>
      <c r="AB76" s="291">
        <f t="shared" si="3"/>
        <v>0</v>
      </c>
      <c r="AC76" s="977">
        <f t="shared" si="2"/>
        <v>0</v>
      </c>
      <c r="AD76" s="293"/>
      <c r="AE76" s="280">
        <f t="shared" si="4"/>
        <v>0</v>
      </c>
      <c r="AF76" s="280">
        <f t="shared" si="5"/>
        <v>0</v>
      </c>
      <c r="AG76" s="280">
        <f t="shared" si="6"/>
        <v>0</v>
      </c>
      <c r="AH76" s="280">
        <f t="shared" si="7"/>
        <v>0</v>
      </c>
      <c r="AI76" s="294"/>
    </row>
    <row r="77" spans="1:35" s="22" customFormat="1" ht="16.5" customHeight="1" x14ac:dyDescent="0.2">
      <c r="A77" s="324">
        <v>60</v>
      </c>
      <c r="B77" s="325"/>
      <c r="C77" s="326"/>
      <c r="D77" s="327"/>
      <c r="E77" s="359"/>
      <c r="F77" s="328"/>
      <c r="G77" s="341"/>
      <c r="H77" s="342"/>
      <c r="I77" s="330"/>
      <c r="J77" s="331"/>
      <c r="K77" s="344"/>
      <c r="L77" s="333"/>
      <c r="M77" s="333"/>
      <c r="N77" s="334"/>
      <c r="O77" s="335"/>
      <c r="P77" s="336"/>
      <c r="Q77" s="337"/>
      <c r="R77" s="338"/>
      <c r="S77" s="339"/>
      <c r="T77" s="332"/>
      <c r="U77" s="340"/>
      <c r="V77" s="333"/>
      <c r="W77" s="450" t="s">
        <v>40</v>
      </c>
      <c r="X77" s="804"/>
      <c r="Y77" s="805" t="str">
        <f t="shared" si="1"/>
        <v/>
      </c>
      <c r="Z77" s="289"/>
      <c r="AA77" s="290"/>
      <c r="AB77" s="291">
        <f t="shared" si="3"/>
        <v>0</v>
      </c>
      <c r="AC77" s="977">
        <f t="shared" si="2"/>
        <v>0</v>
      </c>
      <c r="AD77" s="293"/>
      <c r="AE77" s="280">
        <f t="shared" si="4"/>
        <v>0</v>
      </c>
      <c r="AF77" s="280">
        <f t="shared" si="5"/>
        <v>0</v>
      </c>
      <c r="AG77" s="280">
        <f t="shared" si="6"/>
        <v>0</v>
      </c>
      <c r="AH77" s="280">
        <f t="shared" si="7"/>
        <v>0</v>
      </c>
      <c r="AI77" s="294"/>
    </row>
    <row r="78" spans="1:35" s="22" customFormat="1" ht="16.5" customHeight="1" x14ac:dyDescent="0.2">
      <c r="A78" s="324">
        <v>61</v>
      </c>
      <c r="B78" s="325"/>
      <c r="C78" s="326"/>
      <c r="D78" s="327"/>
      <c r="E78" s="359"/>
      <c r="F78" s="328"/>
      <c r="G78" s="341"/>
      <c r="H78" s="342"/>
      <c r="I78" s="330"/>
      <c r="J78" s="331"/>
      <c r="K78" s="344"/>
      <c r="L78" s="333"/>
      <c r="M78" s="333"/>
      <c r="N78" s="334"/>
      <c r="O78" s="335"/>
      <c r="P78" s="336"/>
      <c r="Q78" s="337"/>
      <c r="R78" s="338"/>
      <c r="S78" s="339"/>
      <c r="T78" s="332"/>
      <c r="U78" s="340"/>
      <c r="V78" s="333"/>
      <c r="W78" s="450" t="s">
        <v>40</v>
      </c>
      <c r="X78" s="804"/>
      <c r="Y78" s="805" t="str">
        <f t="shared" si="1"/>
        <v/>
      </c>
      <c r="Z78" s="289"/>
      <c r="AA78" s="290"/>
      <c r="AB78" s="291">
        <f t="shared" si="3"/>
        <v>0</v>
      </c>
      <c r="AC78" s="977">
        <f t="shared" si="2"/>
        <v>0</v>
      </c>
      <c r="AD78" s="293"/>
      <c r="AE78" s="280">
        <f t="shared" si="4"/>
        <v>0</v>
      </c>
      <c r="AF78" s="280">
        <f t="shared" si="5"/>
        <v>0</v>
      </c>
      <c r="AG78" s="280">
        <f t="shared" si="6"/>
        <v>0</v>
      </c>
      <c r="AH78" s="280">
        <f t="shared" si="7"/>
        <v>0</v>
      </c>
      <c r="AI78" s="294"/>
    </row>
    <row r="79" spans="1:35" s="22" customFormat="1" ht="16.5" customHeight="1" x14ac:dyDescent="0.2">
      <c r="A79" s="324">
        <v>62</v>
      </c>
      <c r="B79" s="325"/>
      <c r="C79" s="326"/>
      <c r="D79" s="327"/>
      <c r="E79" s="359"/>
      <c r="F79" s="328"/>
      <c r="G79" s="341"/>
      <c r="H79" s="342"/>
      <c r="I79" s="330"/>
      <c r="J79" s="331"/>
      <c r="K79" s="344"/>
      <c r="L79" s="333"/>
      <c r="M79" s="333"/>
      <c r="N79" s="334"/>
      <c r="O79" s="335"/>
      <c r="P79" s="336"/>
      <c r="Q79" s="337"/>
      <c r="R79" s="338"/>
      <c r="S79" s="339"/>
      <c r="T79" s="332"/>
      <c r="U79" s="340"/>
      <c r="V79" s="333"/>
      <c r="W79" s="450" t="s">
        <v>40</v>
      </c>
      <c r="X79" s="804"/>
      <c r="Y79" s="805" t="str">
        <f t="shared" si="1"/>
        <v/>
      </c>
      <c r="Z79" s="289"/>
      <c r="AA79" s="290"/>
      <c r="AB79" s="291">
        <f t="shared" si="3"/>
        <v>0</v>
      </c>
      <c r="AC79" s="977">
        <f t="shared" si="2"/>
        <v>0</v>
      </c>
      <c r="AD79" s="293"/>
      <c r="AE79" s="280">
        <f t="shared" si="4"/>
        <v>0</v>
      </c>
      <c r="AF79" s="280">
        <f t="shared" si="5"/>
        <v>0</v>
      </c>
      <c r="AG79" s="280">
        <f t="shared" si="6"/>
        <v>0</v>
      </c>
      <c r="AH79" s="280">
        <f t="shared" si="7"/>
        <v>0</v>
      </c>
      <c r="AI79" s="294"/>
    </row>
    <row r="80" spans="1:35" s="22" customFormat="1" ht="16.5" customHeight="1" x14ac:dyDescent="0.2">
      <c r="A80" s="324">
        <v>63</v>
      </c>
      <c r="B80" s="325"/>
      <c r="C80" s="326"/>
      <c r="D80" s="327"/>
      <c r="E80" s="359"/>
      <c r="F80" s="328"/>
      <c r="G80" s="341"/>
      <c r="H80" s="342"/>
      <c r="I80" s="330"/>
      <c r="J80" s="331"/>
      <c r="K80" s="344"/>
      <c r="L80" s="333"/>
      <c r="M80" s="333"/>
      <c r="N80" s="334"/>
      <c r="O80" s="335"/>
      <c r="P80" s="336"/>
      <c r="Q80" s="337"/>
      <c r="R80" s="338"/>
      <c r="S80" s="339"/>
      <c r="T80" s="332"/>
      <c r="U80" s="340"/>
      <c r="V80" s="333"/>
      <c r="W80" s="450" t="s">
        <v>40</v>
      </c>
      <c r="X80" s="804"/>
      <c r="Y80" s="805" t="str">
        <f t="shared" si="1"/>
        <v/>
      </c>
      <c r="Z80" s="289"/>
      <c r="AA80" s="290"/>
      <c r="AB80" s="291">
        <f t="shared" si="3"/>
        <v>0</v>
      </c>
      <c r="AC80" s="977">
        <f t="shared" si="2"/>
        <v>0</v>
      </c>
      <c r="AD80" s="293"/>
      <c r="AE80" s="280">
        <f t="shared" si="4"/>
        <v>0</v>
      </c>
      <c r="AF80" s="280">
        <f t="shared" si="5"/>
        <v>0</v>
      </c>
      <c r="AG80" s="280">
        <f t="shared" si="6"/>
        <v>0</v>
      </c>
      <c r="AH80" s="280">
        <f t="shared" si="7"/>
        <v>0</v>
      </c>
      <c r="AI80" s="294"/>
    </row>
    <row r="81" spans="1:35" s="22" customFormat="1" ht="16.5" customHeight="1" x14ac:dyDescent="0.2">
      <c r="A81" s="324">
        <v>64</v>
      </c>
      <c r="B81" s="325"/>
      <c r="C81" s="326"/>
      <c r="D81" s="327"/>
      <c r="E81" s="359"/>
      <c r="F81" s="328"/>
      <c r="G81" s="341"/>
      <c r="H81" s="342"/>
      <c r="I81" s="330"/>
      <c r="J81" s="331"/>
      <c r="K81" s="344"/>
      <c r="L81" s="333"/>
      <c r="M81" s="333"/>
      <c r="N81" s="334"/>
      <c r="O81" s="335"/>
      <c r="P81" s="336"/>
      <c r="Q81" s="337"/>
      <c r="R81" s="338"/>
      <c r="S81" s="339"/>
      <c r="T81" s="332"/>
      <c r="U81" s="340"/>
      <c r="V81" s="333"/>
      <c r="W81" s="450" t="s">
        <v>40</v>
      </c>
      <c r="X81" s="804"/>
      <c r="Y81" s="805" t="str">
        <f t="shared" si="1"/>
        <v/>
      </c>
      <c r="Z81" s="289"/>
      <c r="AA81" s="290"/>
      <c r="AB81" s="291">
        <f t="shared" si="3"/>
        <v>0</v>
      </c>
      <c r="AC81" s="977">
        <f t="shared" si="2"/>
        <v>0</v>
      </c>
      <c r="AD81" s="293"/>
      <c r="AE81" s="280">
        <f t="shared" si="4"/>
        <v>0</v>
      </c>
      <c r="AF81" s="280">
        <f t="shared" si="5"/>
        <v>0</v>
      </c>
      <c r="AG81" s="280">
        <f t="shared" si="6"/>
        <v>0</v>
      </c>
      <c r="AH81" s="280">
        <f t="shared" si="7"/>
        <v>0</v>
      </c>
      <c r="AI81" s="294"/>
    </row>
    <row r="82" spans="1:35" s="22" customFormat="1" ht="16.5" customHeight="1" x14ac:dyDescent="0.2">
      <c r="A82" s="324">
        <v>65</v>
      </c>
      <c r="B82" s="325"/>
      <c r="C82" s="326"/>
      <c r="D82" s="327"/>
      <c r="E82" s="359"/>
      <c r="F82" s="328"/>
      <c r="G82" s="341"/>
      <c r="H82" s="342"/>
      <c r="I82" s="330"/>
      <c r="J82" s="331"/>
      <c r="K82" s="344"/>
      <c r="L82" s="333"/>
      <c r="M82" s="333"/>
      <c r="N82" s="334"/>
      <c r="O82" s="335"/>
      <c r="P82" s="336"/>
      <c r="Q82" s="337"/>
      <c r="R82" s="338"/>
      <c r="S82" s="339"/>
      <c r="T82" s="332"/>
      <c r="U82" s="340"/>
      <c r="V82" s="333"/>
      <c r="W82" s="450" t="s">
        <v>40</v>
      </c>
      <c r="X82" s="804"/>
      <c r="Y82" s="805" t="str">
        <f t="shared" ref="Y82:Y145" si="8">IF(X82&lt;&gt;"",IF($K$9="ja",X82*(IFERROR(1+$M$9,1)),X82),"")</f>
        <v/>
      </c>
      <c r="Z82" s="289"/>
      <c r="AA82" s="290"/>
      <c r="AB82" s="291">
        <f t="shared" si="3"/>
        <v>0</v>
      </c>
      <c r="AC82" s="977">
        <f t="shared" ref="AC82:AC145" si="9">IF($AD$11="ja",AB82*IFERROR(1+$M$9,1),AB82)</f>
        <v>0</v>
      </c>
      <c r="AD82" s="293"/>
      <c r="AE82" s="280">
        <f t="shared" si="4"/>
        <v>0</v>
      </c>
      <c r="AF82" s="280">
        <f t="shared" si="5"/>
        <v>0</v>
      </c>
      <c r="AG82" s="280">
        <f t="shared" si="6"/>
        <v>0</v>
      </c>
      <c r="AH82" s="280">
        <f t="shared" si="7"/>
        <v>0</v>
      </c>
      <c r="AI82" s="294"/>
    </row>
    <row r="83" spans="1:35" s="22" customFormat="1" ht="16.5" customHeight="1" x14ac:dyDescent="0.2">
      <c r="A83" s="324">
        <v>66</v>
      </c>
      <c r="B83" s="325"/>
      <c r="C83" s="326"/>
      <c r="D83" s="327"/>
      <c r="E83" s="359"/>
      <c r="F83" s="328"/>
      <c r="G83" s="341"/>
      <c r="H83" s="342"/>
      <c r="I83" s="330"/>
      <c r="J83" s="331"/>
      <c r="K83" s="344"/>
      <c r="L83" s="333"/>
      <c r="M83" s="333"/>
      <c r="N83" s="334"/>
      <c r="O83" s="335"/>
      <c r="P83" s="336"/>
      <c r="Q83" s="337"/>
      <c r="R83" s="338"/>
      <c r="S83" s="339"/>
      <c r="T83" s="332"/>
      <c r="U83" s="340"/>
      <c r="V83" s="333"/>
      <c r="W83" s="450" t="s">
        <v>40</v>
      </c>
      <c r="X83" s="804"/>
      <c r="Y83" s="805" t="str">
        <f t="shared" si="8"/>
        <v/>
      </c>
      <c r="Z83" s="289"/>
      <c r="AA83" s="290"/>
      <c r="AB83" s="291">
        <f t="shared" ref="AB83:AB146" si="10">IFERROR(X83+Z83,0)</f>
        <v>0</v>
      </c>
      <c r="AC83" s="977">
        <f t="shared" si="9"/>
        <v>0</v>
      </c>
      <c r="AD83" s="293"/>
      <c r="AE83" s="280">
        <f t="shared" ref="AE83:AE146" si="11">IF(AND($M83&lt;&gt;"",ABS($M83)&gt;ABS($L83)),1,0)</f>
        <v>0</v>
      </c>
      <c r="AF83" s="280">
        <f t="shared" ref="AF83:AF146" si="12">IF($L83&lt;&gt;"",IF(AND($U83&lt;&gt;"",ABS($U83)&lt;&gt;ABS($L83),OR(AND(ISNONTEXT($N83),ABS($U83)&gt;ABS($L83)),$N83="")),1,0),0)</f>
        <v>0</v>
      </c>
      <c r="AG83" s="280">
        <f t="shared" ref="AG83:AG146" si="13">IF(AND($X83&lt;&gt;0,$U83&lt;&gt;"",ABS($X83)&gt;ABS($U83)),1,0)</f>
        <v>0</v>
      </c>
      <c r="AH83" s="280">
        <f t="shared" ref="AH83:AH146" si="14">IF(AND($X83&lt;&gt;0,$U83&lt;&gt;"",$M83&lt;&gt;"",ABS($X83)&gt;ABS($M83)),1,0)</f>
        <v>0</v>
      </c>
      <c r="AI83" s="294"/>
    </row>
    <row r="84" spans="1:35" s="22" customFormat="1" ht="16.5" customHeight="1" x14ac:dyDescent="0.2">
      <c r="A84" s="324">
        <v>67</v>
      </c>
      <c r="B84" s="325"/>
      <c r="C84" s="326"/>
      <c r="D84" s="327"/>
      <c r="E84" s="359"/>
      <c r="F84" s="328"/>
      <c r="G84" s="341"/>
      <c r="H84" s="342"/>
      <c r="I84" s="330"/>
      <c r="J84" s="331"/>
      <c r="K84" s="344"/>
      <c r="L84" s="333"/>
      <c r="M84" s="333"/>
      <c r="N84" s="334"/>
      <c r="O84" s="335"/>
      <c r="P84" s="336"/>
      <c r="Q84" s="337"/>
      <c r="R84" s="338"/>
      <c r="S84" s="339"/>
      <c r="T84" s="332"/>
      <c r="U84" s="340"/>
      <c r="V84" s="333"/>
      <c r="W84" s="450" t="s">
        <v>40</v>
      </c>
      <c r="X84" s="804"/>
      <c r="Y84" s="805" t="str">
        <f t="shared" si="8"/>
        <v/>
      </c>
      <c r="Z84" s="289"/>
      <c r="AA84" s="290"/>
      <c r="AB84" s="291">
        <f t="shared" si="10"/>
        <v>0</v>
      </c>
      <c r="AC84" s="977">
        <f t="shared" si="9"/>
        <v>0</v>
      </c>
      <c r="AD84" s="293"/>
      <c r="AE84" s="280">
        <f t="shared" si="11"/>
        <v>0</v>
      </c>
      <c r="AF84" s="280">
        <f t="shared" si="12"/>
        <v>0</v>
      </c>
      <c r="AG84" s="280">
        <f t="shared" si="13"/>
        <v>0</v>
      </c>
      <c r="AH84" s="280">
        <f t="shared" si="14"/>
        <v>0</v>
      </c>
      <c r="AI84" s="294"/>
    </row>
    <row r="85" spans="1:35" s="22" customFormat="1" ht="16.5" customHeight="1" x14ac:dyDescent="0.2">
      <c r="A85" s="324">
        <v>68</v>
      </c>
      <c r="B85" s="325"/>
      <c r="C85" s="326"/>
      <c r="D85" s="327"/>
      <c r="E85" s="359"/>
      <c r="F85" s="328"/>
      <c r="G85" s="341"/>
      <c r="H85" s="342"/>
      <c r="I85" s="330"/>
      <c r="J85" s="331"/>
      <c r="K85" s="344"/>
      <c r="L85" s="333"/>
      <c r="M85" s="333"/>
      <c r="N85" s="334"/>
      <c r="O85" s="335"/>
      <c r="P85" s="336"/>
      <c r="Q85" s="337"/>
      <c r="R85" s="338"/>
      <c r="S85" s="339"/>
      <c r="T85" s="332"/>
      <c r="U85" s="340"/>
      <c r="V85" s="333"/>
      <c r="W85" s="450" t="s">
        <v>40</v>
      </c>
      <c r="X85" s="804"/>
      <c r="Y85" s="805" t="str">
        <f t="shared" si="8"/>
        <v/>
      </c>
      <c r="Z85" s="289"/>
      <c r="AA85" s="290"/>
      <c r="AB85" s="291">
        <f t="shared" si="10"/>
        <v>0</v>
      </c>
      <c r="AC85" s="977">
        <f t="shared" si="9"/>
        <v>0</v>
      </c>
      <c r="AD85" s="293"/>
      <c r="AE85" s="280">
        <f t="shared" si="11"/>
        <v>0</v>
      </c>
      <c r="AF85" s="280">
        <f t="shared" si="12"/>
        <v>0</v>
      </c>
      <c r="AG85" s="280">
        <f t="shared" si="13"/>
        <v>0</v>
      </c>
      <c r="AH85" s="280">
        <f t="shared" si="14"/>
        <v>0</v>
      </c>
      <c r="AI85" s="294"/>
    </row>
    <row r="86" spans="1:35" s="22" customFormat="1" ht="16.5" customHeight="1" x14ac:dyDescent="0.2">
      <c r="A86" s="324">
        <v>69</v>
      </c>
      <c r="B86" s="325"/>
      <c r="C86" s="326"/>
      <c r="D86" s="327"/>
      <c r="E86" s="359"/>
      <c r="F86" s="328"/>
      <c r="G86" s="341"/>
      <c r="H86" s="342"/>
      <c r="I86" s="330"/>
      <c r="J86" s="331"/>
      <c r="K86" s="344"/>
      <c r="L86" s="333"/>
      <c r="M86" s="333"/>
      <c r="N86" s="334"/>
      <c r="O86" s="335"/>
      <c r="P86" s="336"/>
      <c r="Q86" s="337"/>
      <c r="R86" s="338"/>
      <c r="S86" s="339"/>
      <c r="T86" s="332"/>
      <c r="U86" s="340"/>
      <c r="V86" s="333"/>
      <c r="W86" s="450" t="s">
        <v>40</v>
      </c>
      <c r="X86" s="804"/>
      <c r="Y86" s="805" t="str">
        <f t="shared" si="8"/>
        <v/>
      </c>
      <c r="Z86" s="289"/>
      <c r="AA86" s="290"/>
      <c r="AB86" s="291">
        <f t="shared" si="10"/>
        <v>0</v>
      </c>
      <c r="AC86" s="977">
        <f t="shared" si="9"/>
        <v>0</v>
      </c>
      <c r="AD86" s="293"/>
      <c r="AE86" s="280">
        <f t="shared" si="11"/>
        <v>0</v>
      </c>
      <c r="AF86" s="280">
        <f t="shared" si="12"/>
        <v>0</v>
      </c>
      <c r="AG86" s="280">
        <f t="shared" si="13"/>
        <v>0</v>
      </c>
      <c r="AH86" s="280">
        <f t="shared" si="14"/>
        <v>0</v>
      </c>
      <c r="AI86" s="294"/>
    </row>
    <row r="87" spans="1:35" s="22" customFormat="1" ht="16.5" customHeight="1" x14ac:dyDescent="0.2">
      <c r="A87" s="324">
        <v>70</v>
      </c>
      <c r="B87" s="325"/>
      <c r="C87" s="326"/>
      <c r="D87" s="327"/>
      <c r="E87" s="359"/>
      <c r="F87" s="328"/>
      <c r="G87" s="341"/>
      <c r="H87" s="342"/>
      <c r="I87" s="330"/>
      <c r="J87" s="331"/>
      <c r="K87" s="344"/>
      <c r="L87" s="333"/>
      <c r="M87" s="333"/>
      <c r="N87" s="334"/>
      <c r="O87" s="335"/>
      <c r="P87" s="336"/>
      <c r="Q87" s="337"/>
      <c r="R87" s="338"/>
      <c r="S87" s="339"/>
      <c r="T87" s="332"/>
      <c r="U87" s="340"/>
      <c r="V87" s="333"/>
      <c r="W87" s="450" t="s">
        <v>40</v>
      </c>
      <c r="X87" s="804"/>
      <c r="Y87" s="805" t="str">
        <f t="shared" si="8"/>
        <v/>
      </c>
      <c r="Z87" s="289"/>
      <c r="AA87" s="290"/>
      <c r="AB87" s="291">
        <f t="shared" si="10"/>
        <v>0</v>
      </c>
      <c r="AC87" s="977">
        <f t="shared" si="9"/>
        <v>0</v>
      </c>
      <c r="AD87" s="293"/>
      <c r="AE87" s="280">
        <f t="shared" si="11"/>
        <v>0</v>
      </c>
      <c r="AF87" s="280">
        <f t="shared" si="12"/>
        <v>0</v>
      </c>
      <c r="AG87" s="280">
        <f t="shared" si="13"/>
        <v>0</v>
      </c>
      <c r="AH87" s="280">
        <f t="shared" si="14"/>
        <v>0</v>
      </c>
      <c r="AI87" s="294"/>
    </row>
    <row r="88" spans="1:35" s="22" customFormat="1" ht="16.5" customHeight="1" x14ac:dyDescent="0.2">
      <c r="A88" s="324">
        <v>71</v>
      </c>
      <c r="B88" s="325"/>
      <c r="C88" s="326"/>
      <c r="D88" s="327"/>
      <c r="E88" s="359"/>
      <c r="F88" s="328"/>
      <c r="G88" s="341"/>
      <c r="H88" s="342"/>
      <c r="I88" s="330"/>
      <c r="J88" s="331"/>
      <c r="K88" s="344"/>
      <c r="L88" s="333"/>
      <c r="M88" s="333"/>
      <c r="N88" s="334"/>
      <c r="O88" s="335"/>
      <c r="P88" s="336"/>
      <c r="Q88" s="337"/>
      <c r="R88" s="338"/>
      <c r="S88" s="339"/>
      <c r="T88" s="332"/>
      <c r="U88" s="340"/>
      <c r="V88" s="333"/>
      <c r="W88" s="450" t="s">
        <v>40</v>
      </c>
      <c r="X88" s="804"/>
      <c r="Y88" s="805" t="str">
        <f t="shared" si="8"/>
        <v/>
      </c>
      <c r="Z88" s="289"/>
      <c r="AA88" s="290"/>
      <c r="AB88" s="291">
        <f t="shared" si="10"/>
        <v>0</v>
      </c>
      <c r="AC88" s="977">
        <f t="shared" si="9"/>
        <v>0</v>
      </c>
      <c r="AD88" s="293"/>
      <c r="AE88" s="280">
        <f t="shared" si="11"/>
        <v>0</v>
      </c>
      <c r="AF88" s="280">
        <f t="shared" si="12"/>
        <v>0</v>
      </c>
      <c r="AG88" s="280">
        <f t="shared" si="13"/>
        <v>0</v>
      </c>
      <c r="AH88" s="280">
        <f t="shared" si="14"/>
        <v>0</v>
      </c>
      <c r="AI88" s="294"/>
    </row>
    <row r="89" spans="1:35" s="22" customFormat="1" ht="16.5" customHeight="1" x14ac:dyDescent="0.2">
      <c r="A89" s="324">
        <v>72</v>
      </c>
      <c r="B89" s="325"/>
      <c r="C89" s="326"/>
      <c r="D89" s="327"/>
      <c r="E89" s="359"/>
      <c r="F89" s="328"/>
      <c r="G89" s="341"/>
      <c r="H89" s="342"/>
      <c r="I89" s="330"/>
      <c r="J89" s="331"/>
      <c r="K89" s="344"/>
      <c r="L89" s="333"/>
      <c r="M89" s="333"/>
      <c r="N89" s="334"/>
      <c r="O89" s="335"/>
      <c r="P89" s="336"/>
      <c r="Q89" s="337"/>
      <c r="R89" s="338"/>
      <c r="S89" s="339"/>
      <c r="T89" s="332"/>
      <c r="U89" s="340"/>
      <c r="V89" s="333"/>
      <c r="W89" s="450" t="s">
        <v>40</v>
      </c>
      <c r="X89" s="804"/>
      <c r="Y89" s="805" t="str">
        <f t="shared" si="8"/>
        <v/>
      </c>
      <c r="Z89" s="289"/>
      <c r="AA89" s="290"/>
      <c r="AB89" s="291">
        <f t="shared" si="10"/>
        <v>0</v>
      </c>
      <c r="AC89" s="977">
        <f t="shared" si="9"/>
        <v>0</v>
      </c>
      <c r="AD89" s="293"/>
      <c r="AE89" s="280">
        <f t="shared" si="11"/>
        <v>0</v>
      </c>
      <c r="AF89" s="280">
        <f t="shared" si="12"/>
        <v>0</v>
      </c>
      <c r="AG89" s="280">
        <f t="shared" si="13"/>
        <v>0</v>
      </c>
      <c r="AH89" s="280">
        <f t="shared" si="14"/>
        <v>0</v>
      </c>
      <c r="AI89" s="294"/>
    </row>
    <row r="90" spans="1:35" s="22" customFormat="1" ht="16.5" customHeight="1" x14ac:dyDescent="0.2">
      <c r="A90" s="324">
        <v>73</v>
      </c>
      <c r="B90" s="325"/>
      <c r="C90" s="326"/>
      <c r="D90" s="327"/>
      <c r="E90" s="359"/>
      <c r="F90" s="328"/>
      <c r="G90" s="341"/>
      <c r="H90" s="342"/>
      <c r="I90" s="330"/>
      <c r="J90" s="331"/>
      <c r="K90" s="344"/>
      <c r="L90" s="333"/>
      <c r="M90" s="333"/>
      <c r="N90" s="334"/>
      <c r="O90" s="335"/>
      <c r="P90" s="336"/>
      <c r="Q90" s="337"/>
      <c r="R90" s="338"/>
      <c r="S90" s="339"/>
      <c r="T90" s="332"/>
      <c r="U90" s="340"/>
      <c r="V90" s="333"/>
      <c r="W90" s="450" t="s">
        <v>40</v>
      </c>
      <c r="X90" s="804"/>
      <c r="Y90" s="805" t="str">
        <f t="shared" si="8"/>
        <v/>
      </c>
      <c r="Z90" s="289"/>
      <c r="AA90" s="290"/>
      <c r="AB90" s="291">
        <f t="shared" si="10"/>
        <v>0</v>
      </c>
      <c r="AC90" s="977">
        <f t="shared" si="9"/>
        <v>0</v>
      </c>
      <c r="AD90" s="293"/>
      <c r="AE90" s="280">
        <f t="shared" si="11"/>
        <v>0</v>
      </c>
      <c r="AF90" s="280">
        <f t="shared" si="12"/>
        <v>0</v>
      </c>
      <c r="AG90" s="280">
        <f t="shared" si="13"/>
        <v>0</v>
      </c>
      <c r="AH90" s="280">
        <f t="shared" si="14"/>
        <v>0</v>
      </c>
      <c r="AI90" s="294"/>
    </row>
    <row r="91" spans="1:35" s="22" customFormat="1" ht="16.5" customHeight="1" x14ac:dyDescent="0.2">
      <c r="A91" s="324">
        <v>74</v>
      </c>
      <c r="B91" s="325"/>
      <c r="C91" s="326"/>
      <c r="D91" s="327"/>
      <c r="E91" s="359"/>
      <c r="F91" s="328"/>
      <c r="G91" s="341"/>
      <c r="H91" s="342"/>
      <c r="I91" s="330"/>
      <c r="J91" s="331"/>
      <c r="K91" s="344"/>
      <c r="L91" s="333"/>
      <c r="M91" s="333"/>
      <c r="N91" s="334"/>
      <c r="O91" s="335"/>
      <c r="P91" s="336"/>
      <c r="Q91" s="337"/>
      <c r="R91" s="338"/>
      <c r="S91" s="339"/>
      <c r="T91" s="332"/>
      <c r="U91" s="340"/>
      <c r="V91" s="333"/>
      <c r="W91" s="450" t="s">
        <v>40</v>
      </c>
      <c r="X91" s="804"/>
      <c r="Y91" s="805" t="str">
        <f t="shared" si="8"/>
        <v/>
      </c>
      <c r="Z91" s="289"/>
      <c r="AA91" s="290"/>
      <c r="AB91" s="291">
        <f t="shared" si="10"/>
        <v>0</v>
      </c>
      <c r="AC91" s="977">
        <f t="shared" si="9"/>
        <v>0</v>
      </c>
      <c r="AD91" s="293"/>
      <c r="AE91" s="280">
        <f t="shared" si="11"/>
        <v>0</v>
      </c>
      <c r="AF91" s="280">
        <f t="shared" si="12"/>
        <v>0</v>
      </c>
      <c r="AG91" s="280">
        <f t="shared" si="13"/>
        <v>0</v>
      </c>
      <c r="AH91" s="280">
        <f t="shared" si="14"/>
        <v>0</v>
      </c>
      <c r="AI91" s="294"/>
    </row>
    <row r="92" spans="1:35" s="22" customFormat="1" ht="16.5" customHeight="1" x14ac:dyDescent="0.2">
      <c r="A92" s="324">
        <v>75</v>
      </c>
      <c r="B92" s="325"/>
      <c r="C92" s="326"/>
      <c r="D92" s="327"/>
      <c r="E92" s="359"/>
      <c r="F92" s="328"/>
      <c r="G92" s="341"/>
      <c r="H92" s="342"/>
      <c r="I92" s="330"/>
      <c r="J92" s="331"/>
      <c r="K92" s="344"/>
      <c r="L92" s="333"/>
      <c r="M92" s="333"/>
      <c r="N92" s="334"/>
      <c r="O92" s="335"/>
      <c r="P92" s="336"/>
      <c r="Q92" s="337"/>
      <c r="R92" s="338"/>
      <c r="S92" s="339"/>
      <c r="T92" s="332"/>
      <c r="U92" s="340"/>
      <c r="V92" s="333"/>
      <c r="W92" s="450" t="s">
        <v>40</v>
      </c>
      <c r="X92" s="804"/>
      <c r="Y92" s="805" t="str">
        <f t="shared" si="8"/>
        <v/>
      </c>
      <c r="Z92" s="289"/>
      <c r="AA92" s="290"/>
      <c r="AB92" s="291">
        <f t="shared" si="10"/>
        <v>0</v>
      </c>
      <c r="AC92" s="977">
        <f t="shared" si="9"/>
        <v>0</v>
      </c>
      <c r="AD92" s="293"/>
      <c r="AE92" s="280">
        <f t="shared" si="11"/>
        <v>0</v>
      </c>
      <c r="AF92" s="280">
        <f t="shared" si="12"/>
        <v>0</v>
      </c>
      <c r="AG92" s="280">
        <f t="shared" si="13"/>
        <v>0</v>
      </c>
      <c r="AH92" s="280">
        <f t="shared" si="14"/>
        <v>0</v>
      </c>
      <c r="AI92" s="294"/>
    </row>
    <row r="93" spans="1:35" s="22" customFormat="1" ht="16.5" customHeight="1" x14ac:dyDescent="0.2">
      <c r="A93" s="324">
        <v>76</v>
      </c>
      <c r="B93" s="325"/>
      <c r="C93" s="326"/>
      <c r="D93" s="327"/>
      <c r="E93" s="359"/>
      <c r="F93" s="328"/>
      <c r="G93" s="341"/>
      <c r="H93" s="342"/>
      <c r="I93" s="330"/>
      <c r="J93" s="331"/>
      <c r="K93" s="344"/>
      <c r="L93" s="333"/>
      <c r="M93" s="333"/>
      <c r="N93" s="334"/>
      <c r="O93" s="335"/>
      <c r="P93" s="336"/>
      <c r="Q93" s="337"/>
      <c r="R93" s="338"/>
      <c r="S93" s="339"/>
      <c r="T93" s="332"/>
      <c r="U93" s="340"/>
      <c r="V93" s="333"/>
      <c r="W93" s="450" t="s">
        <v>40</v>
      </c>
      <c r="X93" s="804"/>
      <c r="Y93" s="805" t="str">
        <f t="shared" si="8"/>
        <v/>
      </c>
      <c r="Z93" s="289"/>
      <c r="AA93" s="290"/>
      <c r="AB93" s="291">
        <f t="shared" si="10"/>
        <v>0</v>
      </c>
      <c r="AC93" s="977">
        <f t="shared" si="9"/>
        <v>0</v>
      </c>
      <c r="AD93" s="293"/>
      <c r="AE93" s="280">
        <f t="shared" si="11"/>
        <v>0</v>
      </c>
      <c r="AF93" s="280">
        <f t="shared" si="12"/>
        <v>0</v>
      </c>
      <c r="AG93" s="280">
        <f t="shared" si="13"/>
        <v>0</v>
      </c>
      <c r="AH93" s="280">
        <f t="shared" si="14"/>
        <v>0</v>
      </c>
      <c r="AI93" s="294"/>
    </row>
    <row r="94" spans="1:35" s="22" customFormat="1" ht="16.5" customHeight="1" x14ac:dyDescent="0.2">
      <c r="A94" s="324">
        <v>77</v>
      </c>
      <c r="B94" s="325"/>
      <c r="C94" s="326"/>
      <c r="D94" s="327"/>
      <c r="E94" s="359"/>
      <c r="F94" s="328"/>
      <c r="G94" s="341"/>
      <c r="H94" s="342"/>
      <c r="I94" s="330"/>
      <c r="J94" s="331"/>
      <c r="K94" s="344"/>
      <c r="L94" s="333"/>
      <c r="M94" s="333"/>
      <c r="N94" s="334"/>
      <c r="O94" s="335"/>
      <c r="P94" s="336"/>
      <c r="Q94" s="337"/>
      <c r="R94" s="338"/>
      <c r="S94" s="339"/>
      <c r="T94" s="332"/>
      <c r="U94" s="340"/>
      <c r="V94" s="333"/>
      <c r="W94" s="450" t="s">
        <v>40</v>
      </c>
      <c r="X94" s="804"/>
      <c r="Y94" s="805" t="str">
        <f t="shared" si="8"/>
        <v/>
      </c>
      <c r="Z94" s="289"/>
      <c r="AA94" s="290"/>
      <c r="AB94" s="291">
        <f t="shared" si="10"/>
        <v>0</v>
      </c>
      <c r="AC94" s="977">
        <f t="shared" si="9"/>
        <v>0</v>
      </c>
      <c r="AD94" s="293"/>
      <c r="AE94" s="280">
        <f t="shared" si="11"/>
        <v>0</v>
      </c>
      <c r="AF94" s="280">
        <f t="shared" si="12"/>
        <v>0</v>
      </c>
      <c r="AG94" s="280">
        <f t="shared" si="13"/>
        <v>0</v>
      </c>
      <c r="AH94" s="280">
        <f t="shared" si="14"/>
        <v>0</v>
      </c>
      <c r="AI94" s="294"/>
    </row>
    <row r="95" spans="1:35" s="22" customFormat="1" ht="16.5" customHeight="1" x14ac:dyDescent="0.2">
      <c r="A95" s="324">
        <v>78</v>
      </c>
      <c r="B95" s="325"/>
      <c r="C95" s="326"/>
      <c r="D95" s="327"/>
      <c r="E95" s="359"/>
      <c r="F95" s="328"/>
      <c r="G95" s="341"/>
      <c r="H95" s="342"/>
      <c r="I95" s="330"/>
      <c r="J95" s="331"/>
      <c r="K95" s="344"/>
      <c r="L95" s="333"/>
      <c r="M95" s="333"/>
      <c r="N95" s="334"/>
      <c r="O95" s="335"/>
      <c r="P95" s="336"/>
      <c r="Q95" s="337"/>
      <c r="R95" s="338"/>
      <c r="S95" s="339"/>
      <c r="T95" s="332"/>
      <c r="U95" s="340"/>
      <c r="V95" s="333"/>
      <c r="W95" s="450" t="s">
        <v>40</v>
      </c>
      <c r="X95" s="804"/>
      <c r="Y95" s="805" t="str">
        <f t="shared" si="8"/>
        <v/>
      </c>
      <c r="Z95" s="289"/>
      <c r="AA95" s="290"/>
      <c r="AB95" s="291">
        <f t="shared" si="10"/>
        <v>0</v>
      </c>
      <c r="AC95" s="977">
        <f t="shared" si="9"/>
        <v>0</v>
      </c>
      <c r="AD95" s="293"/>
      <c r="AE95" s="280">
        <f t="shared" si="11"/>
        <v>0</v>
      </c>
      <c r="AF95" s="280">
        <f t="shared" si="12"/>
        <v>0</v>
      </c>
      <c r="AG95" s="280">
        <f t="shared" si="13"/>
        <v>0</v>
      </c>
      <c r="AH95" s="280">
        <f t="shared" si="14"/>
        <v>0</v>
      </c>
      <c r="AI95" s="294"/>
    </row>
    <row r="96" spans="1:35" s="22" customFormat="1" ht="16.5" customHeight="1" x14ac:dyDescent="0.2">
      <c r="A96" s="324">
        <v>79</v>
      </c>
      <c r="B96" s="325"/>
      <c r="C96" s="326"/>
      <c r="D96" s="327"/>
      <c r="E96" s="359"/>
      <c r="F96" s="328"/>
      <c r="G96" s="341"/>
      <c r="H96" s="342"/>
      <c r="I96" s="330"/>
      <c r="J96" s="331"/>
      <c r="K96" s="344"/>
      <c r="L96" s="333"/>
      <c r="M96" s="333"/>
      <c r="N96" s="334"/>
      <c r="O96" s="335"/>
      <c r="P96" s="336"/>
      <c r="Q96" s="337"/>
      <c r="R96" s="338"/>
      <c r="S96" s="339"/>
      <c r="T96" s="332"/>
      <c r="U96" s="340"/>
      <c r="V96" s="333"/>
      <c r="W96" s="450" t="s">
        <v>40</v>
      </c>
      <c r="X96" s="804"/>
      <c r="Y96" s="805" t="str">
        <f t="shared" si="8"/>
        <v/>
      </c>
      <c r="Z96" s="289"/>
      <c r="AA96" s="290"/>
      <c r="AB96" s="291">
        <f t="shared" si="10"/>
        <v>0</v>
      </c>
      <c r="AC96" s="977">
        <f t="shared" si="9"/>
        <v>0</v>
      </c>
      <c r="AD96" s="293"/>
      <c r="AE96" s="280">
        <f t="shared" si="11"/>
        <v>0</v>
      </c>
      <c r="AF96" s="280">
        <f t="shared" si="12"/>
        <v>0</v>
      </c>
      <c r="AG96" s="280">
        <f t="shared" si="13"/>
        <v>0</v>
      </c>
      <c r="AH96" s="280">
        <f t="shared" si="14"/>
        <v>0</v>
      </c>
      <c r="AI96" s="294"/>
    </row>
    <row r="97" spans="1:35" s="22" customFormat="1" ht="16.5" customHeight="1" x14ac:dyDescent="0.2">
      <c r="A97" s="324">
        <v>80</v>
      </c>
      <c r="B97" s="325"/>
      <c r="C97" s="326"/>
      <c r="D97" s="327"/>
      <c r="E97" s="359"/>
      <c r="F97" s="328"/>
      <c r="G97" s="341"/>
      <c r="H97" s="342"/>
      <c r="I97" s="330"/>
      <c r="J97" s="331"/>
      <c r="K97" s="344"/>
      <c r="L97" s="333"/>
      <c r="M97" s="333"/>
      <c r="N97" s="334"/>
      <c r="O97" s="335"/>
      <c r="P97" s="336"/>
      <c r="Q97" s="337"/>
      <c r="R97" s="338"/>
      <c r="S97" s="339"/>
      <c r="T97" s="332"/>
      <c r="U97" s="340"/>
      <c r="V97" s="333"/>
      <c r="W97" s="450" t="s">
        <v>40</v>
      </c>
      <c r="X97" s="804"/>
      <c r="Y97" s="805" t="str">
        <f t="shared" si="8"/>
        <v/>
      </c>
      <c r="Z97" s="289"/>
      <c r="AA97" s="290"/>
      <c r="AB97" s="291">
        <f t="shared" si="10"/>
        <v>0</v>
      </c>
      <c r="AC97" s="977">
        <f t="shared" si="9"/>
        <v>0</v>
      </c>
      <c r="AD97" s="293"/>
      <c r="AE97" s="280">
        <f t="shared" si="11"/>
        <v>0</v>
      </c>
      <c r="AF97" s="280">
        <f t="shared" si="12"/>
        <v>0</v>
      </c>
      <c r="AG97" s="280">
        <f t="shared" si="13"/>
        <v>0</v>
      </c>
      <c r="AH97" s="280">
        <f t="shared" si="14"/>
        <v>0</v>
      </c>
      <c r="AI97" s="294"/>
    </row>
    <row r="98" spans="1:35" s="22" customFormat="1" ht="16.5" customHeight="1" x14ac:dyDescent="0.2">
      <c r="A98" s="324">
        <v>81</v>
      </c>
      <c r="B98" s="325"/>
      <c r="C98" s="326"/>
      <c r="D98" s="327"/>
      <c r="E98" s="359"/>
      <c r="F98" s="328"/>
      <c r="G98" s="341"/>
      <c r="H98" s="342"/>
      <c r="I98" s="330"/>
      <c r="J98" s="331"/>
      <c r="K98" s="344"/>
      <c r="L98" s="333"/>
      <c r="M98" s="333"/>
      <c r="N98" s="334"/>
      <c r="O98" s="335"/>
      <c r="P98" s="336"/>
      <c r="Q98" s="337"/>
      <c r="R98" s="338"/>
      <c r="S98" s="339"/>
      <c r="T98" s="332"/>
      <c r="U98" s="340"/>
      <c r="V98" s="333"/>
      <c r="W98" s="450" t="s">
        <v>40</v>
      </c>
      <c r="X98" s="804"/>
      <c r="Y98" s="805" t="str">
        <f t="shared" si="8"/>
        <v/>
      </c>
      <c r="Z98" s="289"/>
      <c r="AA98" s="290"/>
      <c r="AB98" s="291">
        <f t="shared" si="10"/>
        <v>0</v>
      </c>
      <c r="AC98" s="977">
        <f t="shared" si="9"/>
        <v>0</v>
      </c>
      <c r="AD98" s="293"/>
      <c r="AE98" s="280">
        <f t="shared" si="11"/>
        <v>0</v>
      </c>
      <c r="AF98" s="280">
        <f t="shared" si="12"/>
        <v>0</v>
      </c>
      <c r="AG98" s="280">
        <f t="shared" si="13"/>
        <v>0</v>
      </c>
      <c r="AH98" s="280">
        <f t="shared" si="14"/>
        <v>0</v>
      </c>
      <c r="AI98" s="294"/>
    </row>
    <row r="99" spans="1:35" s="22" customFormat="1" ht="16.5" customHeight="1" x14ac:dyDescent="0.2">
      <c r="A99" s="324">
        <v>82</v>
      </c>
      <c r="B99" s="325"/>
      <c r="C99" s="326"/>
      <c r="D99" s="327"/>
      <c r="E99" s="359"/>
      <c r="F99" s="328"/>
      <c r="G99" s="341"/>
      <c r="H99" s="342"/>
      <c r="I99" s="330"/>
      <c r="J99" s="331"/>
      <c r="K99" s="344"/>
      <c r="L99" s="333"/>
      <c r="M99" s="333"/>
      <c r="N99" s="334"/>
      <c r="O99" s="335"/>
      <c r="P99" s="336"/>
      <c r="Q99" s="337"/>
      <c r="R99" s="338"/>
      <c r="S99" s="339"/>
      <c r="T99" s="332"/>
      <c r="U99" s="340"/>
      <c r="V99" s="333"/>
      <c r="W99" s="450" t="s">
        <v>40</v>
      </c>
      <c r="X99" s="804"/>
      <c r="Y99" s="805" t="str">
        <f t="shared" si="8"/>
        <v/>
      </c>
      <c r="Z99" s="289"/>
      <c r="AA99" s="290"/>
      <c r="AB99" s="291">
        <f t="shared" si="10"/>
        <v>0</v>
      </c>
      <c r="AC99" s="977">
        <f t="shared" si="9"/>
        <v>0</v>
      </c>
      <c r="AD99" s="293"/>
      <c r="AE99" s="280">
        <f t="shared" si="11"/>
        <v>0</v>
      </c>
      <c r="AF99" s="280">
        <f t="shared" si="12"/>
        <v>0</v>
      </c>
      <c r="AG99" s="280">
        <f t="shared" si="13"/>
        <v>0</v>
      </c>
      <c r="AH99" s="280">
        <f t="shared" si="14"/>
        <v>0</v>
      </c>
      <c r="AI99" s="294"/>
    </row>
    <row r="100" spans="1:35" s="22" customFormat="1" ht="16.5" customHeight="1" x14ac:dyDescent="0.2">
      <c r="A100" s="324">
        <v>83</v>
      </c>
      <c r="B100" s="325"/>
      <c r="C100" s="326"/>
      <c r="D100" s="327"/>
      <c r="E100" s="359"/>
      <c r="F100" s="328"/>
      <c r="G100" s="341"/>
      <c r="H100" s="342"/>
      <c r="I100" s="330"/>
      <c r="J100" s="331"/>
      <c r="K100" s="344"/>
      <c r="L100" s="333"/>
      <c r="M100" s="333"/>
      <c r="N100" s="334"/>
      <c r="O100" s="335"/>
      <c r="P100" s="336"/>
      <c r="Q100" s="337"/>
      <c r="R100" s="338"/>
      <c r="S100" s="339"/>
      <c r="T100" s="332"/>
      <c r="U100" s="340"/>
      <c r="V100" s="333"/>
      <c r="W100" s="450" t="s">
        <v>40</v>
      </c>
      <c r="X100" s="804"/>
      <c r="Y100" s="805" t="str">
        <f t="shared" si="8"/>
        <v/>
      </c>
      <c r="Z100" s="289"/>
      <c r="AA100" s="290"/>
      <c r="AB100" s="291">
        <f t="shared" si="10"/>
        <v>0</v>
      </c>
      <c r="AC100" s="977">
        <f t="shared" si="9"/>
        <v>0</v>
      </c>
      <c r="AD100" s="293"/>
      <c r="AE100" s="280">
        <f t="shared" si="11"/>
        <v>0</v>
      </c>
      <c r="AF100" s="280">
        <f t="shared" si="12"/>
        <v>0</v>
      </c>
      <c r="AG100" s="280">
        <f t="shared" si="13"/>
        <v>0</v>
      </c>
      <c r="AH100" s="280">
        <f t="shared" si="14"/>
        <v>0</v>
      </c>
      <c r="AI100" s="294"/>
    </row>
    <row r="101" spans="1:35" s="22" customFormat="1" ht="16.5" customHeight="1" x14ac:dyDescent="0.2">
      <c r="A101" s="324">
        <v>84</v>
      </c>
      <c r="B101" s="325"/>
      <c r="C101" s="326"/>
      <c r="D101" s="327"/>
      <c r="E101" s="359"/>
      <c r="F101" s="328"/>
      <c r="G101" s="341"/>
      <c r="H101" s="342"/>
      <c r="I101" s="330"/>
      <c r="J101" s="331"/>
      <c r="K101" s="344"/>
      <c r="L101" s="333"/>
      <c r="M101" s="333"/>
      <c r="N101" s="334"/>
      <c r="O101" s="335"/>
      <c r="P101" s="336"/>
      <c r="Q101" s="337"/>
      <c r="R101" s="338"/>
      <c r="S101" s="339"/>
      <c r="T101" s="332"/>
      <c r="U101" s="340"/>
      <c r="V101" s="333"/>
      <c r="W101" s="450" t="s">
        <v>40</v>
      </c>
      <c r="X101" s="804"/>
      <c r="Y101" s="805" t="str">
        <f t="shared" si="8"/>
        <v/>
      </c>
      <c r="Z101" s="289"/>
      <c r="AA101" s="290"/>
      <c r="AB101" s="291">
        <f t="shared" si="10"/>
        <v>0</v>
      </c>
      <c r="AC101" s="977">
        <f t="shared" si="9"/>
        <v>0</v>
      </c>
      <c r="AD101" s="293"/>
      <c r="AE101" s="280">
        <f t="shared" si="11"/>
        <v>0</v>
      </c>
      <c r="AF101" s="280">
        <f t="shared" si="12"/>
        <v>0</v>
      </c>
      <c r="AG101" s="280">
        <f t="shared" si="13"/>
        <v>0</v>
      </c>
      <c r="AH101" s="280">
        <f t="shared" si="14"/>
        <v>0</v>
      </c>
      <c r="AI101" s="294"/>
    </row>
    <row r="102" spans="1:35" s="22" customFormat="1" ht="16.5" customHeight="1" x14ac:dyDescent="0.2">
      <c r="A102" s="324">
        <v>85</v>
      </c>
      <c r="B102" s="325"/>
      <c r="C102" s="326"/>
      <c r="D102" s="327"/>
      <c r="E102" s="359"/>
      <c r="F102" s="328"/>
      <c r="G102" s="341"/>
      <c r="H102" s="342"/>
      <c r="I102" s="330"/>
      <c r="J102" s="331"/>
      <c r="K102" s="344"/>
      <c r="L102" s="333"/>
      <c r="M102" s="333"/>
      <c r="N102" s="334"/>
      <c r="O102" s="335"/>
      <c r="P102" s="336"/>
      <c r="Q102" s="337"/>
      <c r="R102" s="338"/>
      <c r="S102" s="339"/>
      <c r="T102" s="332"/>
      <c r="U102" s="340"/>
      <c r="V102" s="333"/>
      <c r="W102" s="450" t="s">
        <v>40</v>
      </c>
      <c r="X102" s="804"/>
      <c r="Y102" s="805" t="str">
        <f t="shared" si="8"/>
        <v/>
      </c>
      <c r="Z102" s="289"/>
      <c r="AA102" s="290"/>
      <c r="AB102" s="291">
        <f t="shared" si="10"/>
        <v>0</v>
      </c>
      <c r="AC102" s="977">
        <f t="shared" si="9"/>
        <v>0</v>
      </c>
      <c r="AD102" s="293"/>
      <c r="AE102" s="280">
        <f t="shared" si="11"/>
        <v>0</v>
      </c>
      <c r="AF102" s="280">
        <f t="shared" si="12"/>
        <v>0</v>
      </c>
      <c r="AG102" s="280">
        <f t="shared" si="13"/>
        <v>0</v>
      </c>
      <c r="AH102" s="280">
        <f t="shared" si="14"/>
        <v>0</v>
      </c>
      <c r="AI102" s="294"/>
    </row>
    <row r="103" spans="1:35" s="22" customFormat="1" ht="16.5" customHeight="1" x14ac:dyDescent="0.2">
      <c r="A103" s="324">
        <v>86</v>
      </c>
      <c r="B103" s="325"/>
      <c r="C103" s="326"/>
      <c r="D103" s="327"/>
      <c r="E103" s="359"/>
      <c r="F103" s="328"/>
      <c r="G103" s="341"/>
      <c r="H103" s="342"/>
      <c r="I103" s="330"/>
      <c r="J103" s="331"/>
      <c r="K103" s="344"/>
      <c r="L103" s="333"/>
      <c r="M103" s="333"/>
      <c r="N103" s="334"/>
      <c r="O103" s="335"/>
      <c r="P103" s="336"/>
      <c r="Q103" s="337"/>
      <c r="R103" s="338"/>
      <c r="S103" s="339"/>
      <c r="T103" s="332"/>
      <c r="U103" s="340"/>
      <c r="V103" s="333"/>
      <c r="W103" s="450" t="s">
        <v>40</v>
      </c>
      <c r="X103" s="804"/>
      <c r="Y103" s="805" t="str">
        <f t="shared" si="8"/>
        <v/>
      </c>
      <c r="Z103" s="289"/>
      <c r="AA103" s="290"/>
      <c r="AB103" s="291">
        <f t="shared" si="10"/>
        <v>0</v>
      </c>
      <c r="AC103" s="977">
        <f t="shared" si="9"/>
        <v>0</v>
      </c>
      <c r="AD103" s="293"/>
      <c r="AE103" s="280">
        <f t="shared" si="11"/>
        <v>0</v>
      </c>
      <c r="AF103" s="280">
        <f t="shared" si="12"/>
        <v>0</v>
      </c>
      <c r="AG103" s="280">
        <f t="shared" si="13"/>
        <v>0</v>
      </c>
      <c r="AH103" s="280">
        <f t="shared" si="14"/>
        <v>0</v>
      </c>
      <c r="AI103" s="294"/>
    </row>
    <row r="104" spans="1:35" s="22" customFormat="1" ht="16.5" customHeight="1" x14ac:dyDescent="0.2">
      <c r="A104" s="324">
        <v>87</v>
      </c>
      <c r="B104" s="325"/>
      <c r="C104" s="326"/>
      <c r="D104" s="327"/>
      <c r="E104" s="359"/>
      <c r="F104" s="328"/>
      <c r="G104" s="341"/>
      <c r="H104" s="342"/>
      <c r="I104" s="330"/>
      <c r="J104" s="331"/>
      <c r="K104" s="344"/>
      <c r="L104" s="333"/>
      <c r="M104" s="333"/>
      <c r="N104" s="334"/>
      <c r="O104" s="335"/>
      <c r="P104" s="336"/>
      <c r="Q104" s="337"/>
      <c r="R104" s="338"/>
      <c r="S104" s="339"/>
      <c r="T104" s="332"/>
      <c r="U104" s="340"/>
      <c r="V104" s="333"/>
      <c r="W104" s="450" t="s">
        <v>40</v>
      </c>
      <c r="X104" s="804"/>
      <c r="Y104" s="805" t="str">
        <f t="shared" si="8"/>
        <v/>
      </c>
      <c r="Z104" s="289"/>
      <c r="AA104" s="290"/>
      <c r="AB104" s="291">
        <f t="shared" si="10"/>
        <v>0</v>
      </c>
      <c r="AC104" s="977">
        <f t="shared" si="9"/>
        <v>0</v>
      </c>
      <c r="AD104" s="293"/>
      <c r="AE104" s="280">
        <f t="shared" si="11"/>
        <v>0</v>
      </c>
      <c r="AF104" s="280">
        <f t="shared" si="12"/>
        <v>0</v>
      </c>
      <c r="AG104" s="280">
        <f t="shared" si="13"/>
        <v>0</v>
      </c>
      <c r="AH104" s="280">
        <f t="shared" si="14"/>
        <v>0</v>
      </c>
      <c r="AI104" s="294"/>
    </row>
    <row r="105" spans="1:35" s="22" customFormat="1" ht="16.5" customHeight="1" x14ac:dyDescent="0.2">
      <c r="A105" s="324">
        <v>88</v>
      </c>
      <c r="B105" s="325"/>
      <c r="C105" s="326"/>
      <c r="D105" s="327"/>
      <c r="E105" s="359"/>
      <c r="F105" s="328"/>
      <c r="G105" s="341"/>
      <c r="H105" s="342"/>
      <c r="I105" s="330"/>
      <c r="J105" s="331"/>
      <c r="K105" s="344"/>
      <c r="L105" s="333"/>
      <c r="M105" s="333"/>
      <c r="N105" s="334"/>
      <c r="O105" s="335"/>
      <c r="P105" s="336"/>
      <c r="Q105" s="337"/>
      <c r="R105" s="338"/>
      <c r="S105" s="339"/>
      <c r="T105" s="332"/>
      <c r="U105" s="340"/>
      <c r="V105" s="333"/>
      <c r="W105" s="450" t="s">
        <v>40</v>
      </c>
      <c r="X105" s="804"/>
      <c r="Y105" s="805" t="str">
        <f t="shared" si="8"/>
        <v/>
      </c>
      <c r="Z105" s="289"/>
      <c r="AA105" s="290"/>
      <c r="AB105" s="291">
        <f t="shared" si="10"/>
        <v>0</v>
      </c>
      <c r="AC105" s="977">
        <f t="shared" si="9"/>
        <v>0</v>
      </c>
      <c r="AD105" s="293"/>
      <c r="AE105" s="280">
        <f t="shared" si="11"/>
        <v>0</v>
      </c>
      <c r="AF105" s="280">
        <f t="shared" si="12"/>
        <v>0</v>
      </c>
      <c r="AG105" s="280">
        <f t="shared" si="13"/>
        <v>0</v>
      </c>
      <c r="AH105" s="280">
        <f t="shared" si="14"/>
        <v>0</v>
      </c>
      <c r="AI105" s="294"/>
    </row>
    <row r="106" spans="1:35" s="22" customFormat="1" ht="16.5" customHeight="1" x14ac:dyDescent="0.2">
      <c r="A106" s="324">
        <v>89</v>
      </c>
      <c r="B106" s="325"/>
      <c r="C106" s="326"/>
      <c r="D106" s="327"/>
      <c r="E106" s="359"/>
      <c r="F106" s="328"/>
      <c r="G106" s="341"/>
      <c r="H106" s="342"/>
      <c r="I106" s="330"/>
      <c r="J106" s="331"/>
      <c r="K106" s="344"/>
      <c r="L106" s="333"/>
      <c r="M106" s="333"/>
      <c r="N106" s="334"/>
      <c r="O106" s="335"/>
      <c r="P106" s="336"/>
      <c r="Q106" s="337"/>
      <c r="R106" s="338"/>
      <c r="S106" s="339"/>
      <c r="T106" s="332"/>
      <c r="U106" s="340"/>
      <c r="V106" s="333"/>
      <c r="W106" s="450" t="s">
        <v>40</v>
      </c>
      <c r="X106" s="804"/>
      <c r="Y106" s="805" t="str">
        <f t="shared" si="8"/>
        <v/>
      </c>
      <c r="Z106" s="289"/>
      <c r="AA106" s="290"/>
      <c r="AB106" s="291">
        <f t="shared" si="10"/>
        <v>0</v>
      </c>
      <c r="AC106" s="977">
        <f t="shared" si="9"/>
        <v>0</v>
      </c>
      <c r="AD106" s="293"/>
      <c r="AE106" s="280">
        <f t="shared" si="11"/>
        <v>0</v>
      </c>
      <c r="AF106" s="280">
        <f t="shared" si="12"/>
        <v>0</v>
      </c>
      <c r="AG106" s="280">
        <f t="shared" si="13"/>
        <v>0</v>
      </c>
      <c r="AH106" s="280">
        <f t="shared" si="14"/>
        <v>0</v>
      </c>
      <c r="AI106" s="294"/>
    </row>
    <row r="107" spans="1:35" s="22" customFormat="1" ht="16.5" customHeight="1" x14ac:dyDescent="0.2">
      <c r="A107" s="324">
        <v>90</v>
      </c>
      <c r="B107" s="325"/>
      <c r="C107" s="326"/>
      <c r="D107" s="327"/>
      <c r="E107" s="359"/>
      <c r="F107" s="328"/>
      <c r="G107" s="341"/>
      <c r="H107" s="342"/>
      <c r="I107" s="330"/>
      <c r="J107" s="331"/>
      <c r="K107" s="344"/>
      <c r="L107" s="333"/>
      <c r="M107" s="333"/>
      <c r="N107" s="334"/>
      <c r="O107" s="335"/>
      <c r="P107" s="336"/>
      <c r="Q107" s="337"/>
      <c r="R107" s="338"/>
      <c r="S107" s="339"/>
      <c r="T107" s="332"/>
      <c r="U107" s="340"/>
      <c r="V107" s="333"/>
      <c r="W107" s="450" t="s">
        <v>40</v>
      </c>
      <c r="X107" s="804"/>
      <c r="Y107" s="805" t="str">
        <f t="shared" si="8"/>
        <v/>
      </c>
      <c r="Z107" s="289"/>
      <c r="AA107" s="290"/>
      <c r="AB107" s="291">
        <f t="shared" si="10"/>
        <v>0</v>
      </c>
      <c r="AC107" s="977">
        <f t="shared" si="9"/>
        <v>0</v>
      </c>
      <c r="AD107" s="293"/>
      <c r="AE107" s="280">
        <f t="shared" si="11"/>
        <v>0</v>
      </c>
      <c r="AF107" s="280">
        <f t="shared" si="12"/>
        <v>0</v>
      </c>
      <c r="AG107" s="280">
        <f t="shared" si="13"/>
        <v>0</v>
      </c>
      <c r="AH107" s="280">
        <f t="shared" si="14"/>
        <v>0</v>
      </c>
      <c r="AI107" s="294"/>
    </row>
    <row r="108" spans="1:35" s="22" customFormat="1" ht="16.5" customHeight="1" x14ac:dyDescent="0.2">
      <c r="A108" s="324">
        <v>91</v>
      </c>
      <c r="B108" s="325"/>
      <c r="C108" s="326"/>
      <c r="D108" s="327"/>
      <c r="E108" s="359"/>
      <c r="F108" s="328"/>
      <c r="G108" s="341"/>
      <c r="H108" s="342"/>
      <c r="I108" s="330"/>
      <c r="J108" s="331"/>
      <c r="K108" s="344"/>
      <c r="L108" s="333"/>
      <c r="M108" s="333"/>
      <c r="N108" s="334"/>
      <c r="O108" s="335"/>
      <c r="P108" s="336"/>
      <c r="Q108" s="337"/>
      <c r="R108" s="338"/>
      <c r="S108" s="339"/>
      <c r="T108" s="332"/>
      <c r="U108" s="340"/>
      <c r="V108" s="333"/>
      <c r="W108" s="450" t="s">
        <v>40</v>
      </c>
      <c r="X108" s="804"/>
      <c r="Y108" s="805" t="str">
        <f t="shared" si="8"/>
        <v/>
      </c>
      <c r="Z108" s="289"/>
      <c r="AA108" s="290"/>
      <c r="AB108" s="291">
        <f t="shared" si="10"/>
        <v>0</v>
      </c>
      <c r="AC108" s="977">
        <f t="shared" si="9"/>
        <v>0</v>
      </c>
      <c r="AD108" s="293"/>
      <c r="AE108" s="280">
        <f t="shared" si="11"/>
        <v>0</v>
      </c>
      <c r="AF108" s="280">
        <f t="shared" si="12"/>
        <v>0</v>
      </c>
      <c r="AG108" s="280">
        <f t="shared" si="13"/>
        <v>0</v>
      </c>
      <c r="AH108" s="280">
        <f t="shared" si="14"/>
        <v>0</v>
      </c>
      <c r="AI108" s="294"/>
    </row>
    <row r="109" spans="1:35" s="22" customFormat="1" ht="16.5" customHeight="1" x14ac:dyDescent="0.2">
      <c r="A109" s="324">
        <v>92</v>
      </c>
      <c r="B109" s="325"/>
      <c r="C109" s="326"/>
      <c r="D109" s="327"/>
      <c r="E109" s="359"/>
      <c r="F109" s="328"/>
      <c r="G109" s="341"/>
      <c r="H109" s="342"/>
      <c r="I109" s="330"/>
      <c r="J109" s="331"/>
      <c r="K109" s="344"/>
      <c r="L109" s="333"/>
      <c r="M109" s="333"/>
      <c r="N109" s="334"/>
      <c r="O109" s="335"/>
      <c r="P109" s="336"/>
      <c r="Q109" s="337"/>
      <c r="R109" s="338"/>
      <c r="S109" s="339"/>
      <c r="T109" s="332"/>
      <c r="U109" s="340"/>
      <c r="V109" s="333"/>
      <c r="W109" s="450" t="s">
        <v>40</v>
      </c>
      <c r="X109" s="804"/>
      <c r="Y109" s="805" t="str">
        <f t="shared" si="8"/>
        <v/>
      </c>
      <c r="Z109" s="289"/>
      <c r="AA109" s="290"/>
      <c r="AB109" s="291">
        <f t="shared" si="10"/>
        <v>0</v>
      </c>
      <c r="AC109" s="977">
        <f t="shared" si="9"/>
        <v>0</v>
      </c>
      <c r="AD109" s="293"/>
      <c r="AE109" s="280">
        <f t="shared" si="11"/>
        <v>0</v>
      </c>
      <c r="AF109" s="280">
        <f t="shared" si="12"/>
        <v>0</v>
      </c>
      <c r="AG109" s="280">
        <f t="shared" si="13"/>
        <v>0</v>
      </c>
      <c r="AH109" s="280">
        <f t="shared" si="14"/>
        <v>0</v>
      </c>
      <c r="AI109" s="294"/>
    </row>
    <row r="110" spans="1:35" s="22" customFormat="1" ht="16.5" customHeight="1" x14ac:dyDescent="0.2">
      <c r="A110" s="324">
        <v>93</v>
      </c>
      <c r="B110" s="325"/>
      <c r="C110" s="326"/>
      <c r="D110" s="327"/>
      <c r="E110" s="359"/>
      <c r="F110" s="328"/>
      <c r="G110" s="341"/>
      <c r="H110" s="342"/>
      <c r="I110" s="330"/>
      <c r="J110" s="331"/>
      <c r="K110" s="344"/>
      <c r="L110" s="333"/>
      <c r="M110" s="333"/>
      <c r="N110" s="334"/>
      <c r="O110" s="335"/>
      <c r="P110" s="336"/>
      <c r="Q110" s="337"/>
      <c r="R110" s="338"/>
      <c r="S110" s="339"/>
      <c r="T110" s="332"/>
      <c r="U110" s="340"/>
      <c r="V110" s="333"/>
      <c r="W110" s="450" t="s">
        <v>40</v>
      </c>
      <c r="X110" s="804"/>
      <c r="Y110" s="805" t="str">
        <f t="shared" si="8"/>
        <v/>
      </c>
      <c r="Z110" s="289"/>
      <c r="AA110" s="290"/>
      <c r="AB110" s="291">
        <f t="shared" si="10"/>
        <v>0</v>
      </c>
      <c r="AC110" s="977">
        <f t="shared" si="9"/>
        <v>0</v>
      </c>
      <c r="AD110" s="293"/>
      <c r="AE110" s="280">
        <f t="shared" si="11"/>
        <v>0</v>
      </c>
      <c r="AF110" s="280">
        <f t="shared" si="12"/>
        <v>0</v>
      </c>
      <c r="AG110" s="280">
        <f t="shared" si="13"/>
        <v>0</v>
      </c>
      <c r="AH110" s="280">
        <f t="shared" si="14"/>
        <v>0</v>
      </c>
      <c r="AI110" s="294"/>
    </row>
    <row r="111" spans="1:35" s="22" customFormat="1" ht="16.5" customHeight="1" x14ac:dyDescent="0.2">
      <c r="A111" s="324">
        <v>94</v>
      </c>
      <c r="B111" s="325"/>
      <c r="C111" s="326"/>
      <c r="D111" s="327"/>
      <c r="E111" s="359"/>
      <c r="F111" s="328"/>
      <c r="G111" s="341"/>
      <c r="H111" s="342"/>
      <c r="I111" s="330"/>
      <c r="J111" s="331"/>
      <c r="K111" s="344"/>
      <c r="L111" s="333"/>
      <c r="M111" s="333"/>
      <c r="N111" s="334"/>
      <c r="O111" s="335"/>
      <c r="P111" s="336"/>
      <c r="Q111" s="337"/>
      <c r="R111" s="338"/>
      <c r="S111" s="339"/>
      <c r="T111" s="332"/>
      <c r="U111" s="340"/>
      <c r="V111" s="333"/>
      <c r="W111" s="450" t="s">
        <v>40</v>
      </c>
      <c r="X111" s="804"/>
      <c r="Y111" s="805" t="str">
        <f t="shared" si="8"/>
        <v/>
      </c>
      <c r="Z111" s="289"/>
      <c r="AA111" s="290"/>
      <c r="AB111" s="291">
        <f t="shared" si="10"/>
        <v>0</v>
      </c>
      <c r="AC111" s="977">
        <f t="shared" si="9"/>
        <v>0</v>
      </c>
      <c r="AD111" s="293"/>
      <c r="AE111" s="280">
        <f t="shared" si="11"/>
        <v>0</v>
      </c>
      <c r="AF111" s="280">
        <f t="shared" si="12"/>
        <v>0</v>
      </c>
      <c r="AG111" s="280">
        <f t="shared" si="13"/>
        <v>0</v>
      </c>
      <c r="AH111" s="280">
        <f t="shared" si="14"/>
        <v>0</v>
      </c>
      <c r="AI111" s="294"/>
    </row>
    <row r="112" spans="1:35" s="22" customFormat="1" ht="16.5" customHeight="1" x14ac:dyDescent="0.2">
      <c r="A112" s="324">
        <v>95</v>
      </c>
      <c r="B112" s="325"/>
      <c r="C112" s="326"/>
      <c r="D112" s="327"/>
      <c r="E112" s="359"/>
      <c r="F112" s="328"/>
      <c r="G112" s="341"/>
      <c r="H112" s="342"/>
      <c r="I112" s="330"/>
      <c r="J112" s="331"/>
      <c r="K112" s="344"/>
      <c r="L112" s="333"/>
      <c r="M112" s="333"/>
      <c r="N112" s="334"/>
      <c r="O112" s="335"/>
      <c r="P112" s="336"/>
      <c r="Q112" s="337"/>
      <c r="R112" s="338"/>
      <c r="S112" s="339"/>
      <c r="T112" s="332"/>
      <c r="U112" s="340"/>
      <c r="V112" s="333"/>
      <c r="W112" s="450" t="s">
        <v>40</v>
      </c>
      <c r="X112" s="804"/>
      <c r="Y112" s="805" t="str">
        <f t="shared" si="8"/>
        <v/>
      </c>
      <c r="Z112" s="289"/>
      <c r="AA112" s="290"/>
      <c r="AB112" s="291">
        <f t="shared" si="10"/>
        <v>0</v>
      </c>
      <c r="AC112" s="977">
        <f t="shared" si="9"/>
        <v>0</v>
      </c>
      <c r="AD112" s="293"/>
      <c r="AE112" s="280">
        <f t="shared" si="11"/>
        <v>0</v>
      </c>
      <c r="AF112" s="280">
        <f t="shared" si="12"/>
        <v>0</v>
      </c>
      <c r="AG112" s="280">
        <f t="shared" si="13"/>
        <v>0</v>
      </c>
      <c r="AH112" s="280">
        <f t="shared" si="14"/>
        <v>0</v>
      </c>
      <c r="AI112" s="294"/>
    </row>
    <row r="113" spans="1:35" s="22" customFormat="1" ht="16.5" customHeight="1" x14ac:dyDescent="0.2">
      <c r="A113" s="324">
        <v>96</v>
      </c>
      <c r="B113" s="325"/>
      <c r="C113" s="326"/>
      <c r="D113" s="327"/>
      <c r="E113" s="359"/>
      <c r="F113" s="328"/>
      <c r="G113" s="341"/>
      <c r="H113" s="342"/>
      <c r="I113" s="330"/>
      <c r="J113" s="331"/>
      <c r="K113" s="344"/>
      <c r="L113" s="333"/>
      <c r="M113" s="333"/>
      <c r="N113" s="334"/>
      <c r="O113" s="335"/>
      <c r="P113" s="336"/>
      <c r="Q113" s="337"/>
      <c r="R113" s="338"/>
      <c r="S113" s="339"/>
      <c r="T113" s="332"/>
      <c r="U113" s="340"/>
      <c r="V113" s="333"/>
      <c r="W113" s="450" t="s">
        <v>40</v>
      </c>
      <c r="X113" s="804"/>
      <c r="Y113" s="805" t="str">
        <f t="shared" si="8"/>
        <v/>
      </c>
      <c r="Z113" s="289"/>
      <c r="AA113" s="290"/>
      <c r="AB113" s="291">
        <f t="shared" si="10"/>
        <v>0</v>
      </c>
      <c r="AC113" s="977">
        <f t="shared" si="9"/>
        <v>0</v>
      </c>
      <c r="AD113" s="293"/>
      <c r="AE113" s="280">
        <f t="shared" si="11"/>
        <v>0</v>
      </c>
      <c r="AF113" s="280">
        <f t="shared" si="12"/>
        <v>0</v>
      </c>
      <c r="AG113" s="280">
        <f t="shared" si="13"/>
        <v>0</v>
      </c>
      <c r="AH113" s="280">
        <f t="shared" si="14"/>
        <v>0</v>
      </c>
      <c r="AI113" s="294"/>
    </row>
    <row r="114" spans="1:35" s="22" customFormat="1" ht="16.5" customHeight="1" x14ac:dyDescent="0.2">
      <c r="A114" s="324">
        <v>97</v>
      </c>
      <c r="B114" s="325"/>
      <c r="C114" s="326"/>
      <c r="D114" s="327"/>
      <c r="E114" s="359"/>
      <c r="F114" s="328"/>
      <c r="G114" s="341"/>
      <c r="H114" s="342"/>
      <c r="I114" s="330"/>
      <c r="J114" s="331"/>
      <c r="K114" s="344"/>
      <c r="L114" s="333"/>
      <c r="M114" s="333"/>
      <c r="N114" s="334"/>
      <c r="O114" s="335"/>
      <c r="P114" s="336"/>
      <c r="Q114" s="337"/>
      <c r="R114" s="338"/>
      <c r="S114" s="339"/>
      <c r="T114" s="332"/>
      <c r="U114" s="340"/>
      <c r="V114" s="333"/>
      <c r="W114" s="450" t="s">
        <v>40</v>
      </c>
      <c r="X114" s="804"/>
      <c r="Y114" s="805" t="str">
        <f t="shared" si="8"/>
        <v/>
      </c>
      <c r="Z114" s="289"/>
      <c r="AA114" s="290"/>
      <c r="AB114" s="291">
        <f t="shared" si="10"/>
        <v>0</v>
      </c>
      <c r="AC114" s="977">
        <f t="shared" si="9"/>
        <v>0</v>
      </c>
      <c r="AD114" s="293"/>
      <c r="AE114" s="280">
        <f t="shared" si="11"/>
        <v>0</v>
      </c>
      <c r="AF114" s="280">
        <f t="shared" si="12"/>
        <v>0</v>
      </c>
      <c r="AG114" s="280">
        <f t="shared" si="13"/>
        <v>0</v>
      </c>
      <c r="AH114" s="280">
        <f t="shared" si="14"/>
        <v>0</v>
      </c>
      <c r="AI114" s="294"/>
    </row>
    <row r="115" spans="1:35" s="22" customFormat="1" ht="16.5" customHeight="1" x14ac:dyDescent="0.2">
      <c r="A115" s="324">
        <v>98</v>
      </c>
      <c r="B115" s="325"/>
      <c r="C115" s="326"/>
      <c r="D115" s="327"/>
      <c r="E115" s="359"/>
      <c r="F115" s="328"/>
      <c r="G115" s="341"/>
      <c r="H115" s="342"/>
      <c r="I115" s="330"/>
      <c r="J115" s="331"/>
      <c r="K115" s="344"/>
      <c r="L115" s="333"/>
      <c r="M115" s="333"/>
      <c r="N115" s="334"/>
      <c r="O115" s="335"/>
      <c r="P115" s="336"/>
      <c r="Q115" s="337"/>
      <c r="R115" s="338"/>
      <c r="S115" s="339"/>
      <c r="T115" s="332"/>
      <c r="U115" s="340"/>
      <c r="V115" s="333"/>
      <c r="W115" s="450" t="s">
        <v>40</v>
      </c>
      <c r="X115" s="804"/>
      <c r="Y115" s="805" t="str">
        <f t="shared" si="8"/>
        <v/>
      </c>
      <c r="Z115" s="289"/>
      <c r="AA115" s="290"/>
      <c r="AB115" s="291">
        <f t="shared" si="10"/>
        <v>0</v>
      </c>
      <c r="AC115" s="977">
        <f t="shared" si="9"/>
        <v>0</v>
      </c>
      <c r="AD115" s="293"/>
      <c r="AE115" s="280">
        <f t="shared" si="11"/>
        <v>0</v>
      </c>
      <c r="AF115" s="280">
        <f t="shared" si="12"/>
        <v>0</v>
      </c>
      <c r="AG115" s="280">
        <f t="shared" si="13"/>
        <v>0</v>
      </c>
      <c r="AH115" s="280">
        <f t="shared" si="14"/>
        <v>0</v>
      </c>
      <c r="AI115" s="294"/>
    </row>
    <row r="116" spans="1:35" s="22" customFormat="1" ht="16.5" customHeight="1" x14ac:dyDescent="0.2">
      <c r="A116" s="324">
        <v>99</v>
      </c>
      <c r="B116" s="325"/>
      <c r="C116" s="326"/>
      <c r="D116" s="327"/>
      <c r="E116" s="359"/>
      <c r="F116" s="328"/>
      <c r="G116" s="341"/>
      <c r="H116" s="342"/>
      <c r="I116" s="330"/>
      <c r="J116" s="331"/>
      <c r="K116" s="344"/>
      <c r="L116" s="333"/>
      <c r="M116" s="333"/>
      <c r="N116" s="334"/>
      <c r="O116" s="335"/>
      <c r="P116" s="336"/>
      <c r="Q116" s="337"/>
      <c r="R116" s="338"/>
      <c r="S116" s="339"/>
      <c r="T116" s="332"/>
      <c r="U116" s="340"/>
      <c r="V116" s="333"/>
      <c r="W116" s="450" t="s">
        <v>40</v>
      </c>
      <c r="X116" s="804"/>
      <c r="Y116" s="805" t="str">
        <f t="shared" si="8"/>
        <v/>
      </c>
      <c r="Z116" s="289"/>
      <c r="AA116" s="290"/>
      <c r="AB116" s="291">
        <f t="shared" si="10"/>
        <v>0</v>
      </c>
      <c r="AC116" s="977">
        <f t="shared" si="9"/>
        <v>0</v>
      </c>
      <c r="AD116" s="293"/>
      <c r="AE116" s="280">
        <f t="shared" si="11"/>
        <v>0</v>
      </c>
      <c r="AF116" s="280">
        <f t="shared" si="12"/>
        <v>0</v>
      </c>
      <c r="AG116" s="280">
        <f t="shared" si="13"/>
        <v>0</v>
      </c>
      <c r="AH116" s="280">
        <f t="shared" si="14"/>
        <v>0</v>
      </c>
      <c r="AI116" s="294"/>
    </row>
    <row r="117" spans="1:35" s="22" customFormat="1" ht="16.5" customHeight="1" x14ac:dyDescent="0.2">
      <c r="A117" s="324">
        <v>100</v>
      </c>
      <c r="B117" s="325"/>
      <c r="C117" s="326"/>
      <c r="D117" s="327"/>
      <c r="E117" s="359"/>
      <c r="F117" s="328"/>
      <c r="G117" s="341"/>
      <c r="H117" s="342"/>
      <c r="I117" s="330"/>
      <c r="J117" s="331"/>
      <c r="K117" s="344"/>
      <c r="L117" s="333"/>
      <c r="M117" s="333"/>
      <c r="N117" s="334"/>
      <c r="O117" s="335"/>
      <c r="P117" s="336"/>
      <c r="Q117" s="337"/>
      <c r="R117" s="338"/>
      <c r="S117" s="339"/>
      <c r="T117" s="332"/>
      <c r="U117" s="340"/>
      <c r="V117" s="333"/>
      <c r="W117" s="450" t="s">
        <v>40</v>
      </c>
      <c r="X117" s="804"/>
      <c r="Y117" s="805" t="str">
        <f t="shared" si="8"/>
        <v/>
      </c>
      <c r="Z117" s="289"/>
      <c r="AA117" s="290"/>
      <c r="AB117" s="291">
        <f t="shared" si="10"/>
        <v>0</v>
      </c>
      <c r="AC117" s="977">
        <f t="shared" si="9"/>
        <v>0</v>
      </c>
      <c r="AD117" s="293"/>
      <c r="AE117" s="280">
        <f t="shared" si="11"/>
        <v>0</v>
      </c>
      <c r="AF117" s="280">
        <f t="shared" si="12"/>
        <v>0</v>
      </c>
      <c r="AG117" s="280">
        <f t="shared" si="13"/>
        <v>0</v>
      </c>
      <c r="AH117" s="280">
        <f t="shared" si="14"/>
        <v>0</v>
      </c>
      <c r="AI117" s="294"/>
    </row>
    <row r="118" spans="1:35" s="22" customFormat="1" ht="16.5" customHeight="1" x14ac:dyDescent="0.2">
      <c r="A118" s="324">
        <v>101</v>
      </c>
      <c r="B118" s="325"/>
      <c r="C118" s="326"/>
      <c r="D118" s="327"/>
      <c r="E118" s="359"/>
      <c r="F118" s="328"/>
      <c r="G118" s="341"/>
      <c r="H118" s="342"/>
      <c r="I118" s="330"/>
      <c r="J118" s="331"/>
      <c r="K118" s="344"/>
      <c r="L118" s="333"/>
      <c r="M118" s="333"/>
      <c r="N118" s="334"/>
      <c r="O118" s="335"/>
      <c r="P118" s="336"/>
      <c r="Q118" s="337"/>
      <c r="R118" s="338"/>
      <c r="S118" s="339"/>
      <c r="T118" s="332"/>
      <c r="U118" s="340"/>
      <c r="V118" s="333"/>
      <c r="W118" s="450" t="s">
        <v>40</v>
      </c>
      <c r="X118" s="804"/>
      <c r="Y118" s="805" t="str">
        <f t="shared" si="8"/>
        <v/>
      </c>
      <c r="Z118" s="289"/>
      <c r="AA118" s="290"/>
      <c r="AB118" s="291">
        <f t="shared" si="10"/>
        <v>0</v>
      </c>
      <c r="AC118" s="977">
        <f t="shared" si="9"/>
        <v>0</v>
      </c>
      <c r="AD118" s="293"/>
      <c r="AE118" s="280">
        <f t="shared" si="11"/>
        <v>0</v>
      </c>
      <c r="AF118" s="280">
        <f t="shared" si="12"/>
        <v>0</v>
      </c>
      <c r="AG118" s="280">
        <f t="shared" si="13"/>
        <v>0</v>
      </c>
      <c r="AH118" s="280">
        <f t="shared" si="14"/>
        <v>0</v>
      </c>
      <c r="AI118" s="294"/>
    </row>
    <row r="119" spans="1:35" s="22" customFormat="1" ht="16.5" customHeight="1" x14ac:dyDescent="0.2">
      <c r="A119" s="324">
        <v>102</v>
      </c>
      <c r="B119" s="325"/>
      <c r="C119" s="326"/>
      <c r="D119" s="327"/>
      <c r="E119" s="359"/>
      <c r="F119" s="328"/>
      <c r="G119" s="341"/>
      <c r="H119" s="342"/>
      <c r="I119" s="330"/>
      <c r="J119" s="331"/>
      <c r="K119" s="344"/>
      <c r="L119" s="333"/>
      <c r="M119" s="333"/>
      <c r="N119" s="334"/>
      <c r="O119" s="335"/>
      <c r="P119" s="336"/>
      <c r="Q119" s="337"/>
      <c r="R119" s="338"/>
      <c r="S119" s="339"/>
      <c r="T119" s="332"/>
      <c r="U119" s="340"/>
      <c r="V119" s="333"/>
      <c r="W119" s="450" t="s">
        <v>40</v>
      </c>
      <c r="X119" s="804"/>
      <c r="Y119" s="805" t="str">
        <f t="shared" si="8"/>
        <v/>
      </c>
      <c r="Z119" s="289"/>
      <c r="AA119" s="290"/>
      <c r="AB119" s="291">
        <f t="shared" si="10"/>
        <v>0</v>
      </c>
      <c r="AC119" s="977">
        <f t="shared" si="9"/>
        <v>0</v>
      </c>
      <c r="AD119" s="293"/>
      <c r="AE119" s="280">
        <f t="shared" si="11"/>
        <v>0</v>
      </c>
      <c r="AF119" s="280">
        <f t="shared" si="12"/>
        <v>0</v>
      </c>
      <c r="AG119" s="280">
        <f t="shared" si="13"/>
        <v>0</v>
      </c>
      <c r="AH119" s="280">
        <f t="shared" si="14"/>
        <v>0</v>
      </c>
      <c r="AI119" s="294"/>
    </row>
    <row r="120" spans="1:35" s="22" customFormat="1" ht="16.5" customHeight="1" x14ac:dyDescent="0.2">
      <c r="A120" s="324">
        <v>103</v>
      </c>
      <c r="B120" s="325"/>
      <c r="C120" s="326"/>
      <c r="D120" s="327"/>
      <c r="E120" s="359"/>
      <c r="F120" s="328"/>
      <c r="G120" s="341"/>
      <c r="H120" s="342"/>
      <c r="I120" s="330"/>
      <c r="J120" s="331"/>
      <c r="K120" s="344"/>
      <c r="L120" s="333"/>
      <c r="M120" s="333"/>
      <c r="N120" s="334"/>
      <c r="O120" s="335"/>
      <c r="P120" s="336"/>
      <c r="Q120" s="337"/>
      <c r="R120" s="338"/>
      <c r="S120" s="339"/>
      <c r="T120" s="332"/>
      <c r="U120" s="340"/>
      <c r="V120" s="333"/>
      <c r="W120" s="450" t="s">
        <v>40</v>
      </c>
      <c r="X120" s="804"/>
      <c r="Y120" s="805" t="str">
        <f t="shared" si="8"/>
        <v/>
      </c>
      <c r="Z120" s="289"/>
      <c r="AA120" s="290"/>
      <c r="AB120" s="291">
        <f t="shared" si="10"/>
        <v>0</v>
      </c>
      <c r="AC120" s="977">
        <f t="shared" si="9"/>
        <v>0</v>
      </c>
      <c r="AD120" s="293"/>
      <c r="AE120" s="280">
        <f t="shared" si="11"/>
        <v>0</v>
      </c>
      <c r="AF120" s="280">
        <f t="shared" si="12"/>
        <v>0</v>
      </c>
      <c r="AG120" s="280">
        <f t="shared" si="13"/>
        <v>0</v>
      </c>
      <c r="AH120" s="280">
        <f t="shared" si="14"/>
        <v>0</v>
      </c>
      <c r="AI120" s="294"/>
    </row>
    <row r="121" spans="1:35" s="22" customFormat="1" ht="16.5" customHeight="1" x14ac:dyDescent="0.2">
      <c r="A121" s="324">
        <v>104</v>
      </c>
      <c r="B121" s="325"/>
      <c r="C121" s="326"/>
      <c r="D121" s="327"/>
      <c r="E121" s="359"/>
      <c r="F121" s="328"/>
      <c r="G121" s="341"/>
      <c r="H121" s="342"/>
      <c r="I121" s="330"/>
      <c r="J121" s="331"/>
      <c r="K121" s="344"/>
      <c r="L121" s="333"/>
      <c r="M121" s="333"/>
      <c r="N121" s="334"/>
      <c r="O121" s="335"/>
      <c r="P121" s="336"/>
      <c r="Q121" s="337"/>
      <c r="R121" s="338"/>
      <c r="S121" s="339"/>
      <c r="T121" s="332"/>
      <c r="U121" s="340"/>
      <c r="V121" s="333"/>
      <c r="W121" s="450" t="s">
        <v>40</v>
      </c>
      <c r="X121" s="804"/>
      <c r="Y121" s="805" t="str">
        <f t="shared" si="8"/>
        <v/>
      </c>
      <c r="Z121" s="289"/>
      <c r="AA121" s="290"/>
      <c r="AB121" s="291">
        <f t="shared" si="10"/>
        <v>0</v>
      </c>
      <c r="AC121" s="977">
        <f t="shared" si="9"/>
        <v>0</v>
      </c>
      <c r="AD121" s="293"/>
      <c r="AE121" s="280">
        <f t="shared" si="11"/>
        <v>0</v>
      </c>
      <c r="AF121" s="280">
        <f t="shared" si="12"/>
        <v>0</v>
      </c>
      <c r="AG121" s="280">
        <f t="shared" si="13"/>
        <v>0</v>
      </c>
      <c r="AH121" s="280">
        <f t="shared" si="14"/>
        <v>0</v>
      </c>
      <c r="AI121" s="294"/>
    </row>
    <row r="122" spans="1:35" s="22" customFormat="1" ht="16.5" customHeight="1" x14ac:dyDescent="0.2">
      <c r="A122" s="324">
        <v>105</v>
      </c>
      <c r="B122" s="325"/>
      <c r="C122" s="326"/>
      <c r="D122" s="327"/>
      <c r="E122" s="359"/>
      <c r="F122" s="328"/>
      <c r="G122" s="341"/>
      <c r="H122" s="342"/>
      <c r="I122" s="330"/>
      <c r="J122" s="331"/>
      <c r="K122" s="344"/>
      <c r="L122" s="333"/>
      <c r="M122" s="333"/>
      <c r="N122" s="334"/>
      <c r="O122" s="335"/>
      <c r="P122" s="336"/>
      <c r="Q122" s="337"/>
      <c r="R122" s="338"/>
      <c r="S122" s="339"/>
      <c r="T122" s="332"/>
      <c r="U122" s="340"/>
      <c r="V122" s="333"/>
      <c r="W122" s="450" t="s">
        <v>40</v>
      </c>
      <c r="X122" s="804"/>
      <c r="Y122" s="805" t="str">
        <f t="shared" si="8"/>
        <v/>
      </c>
      <c r="Z122" s="289"/>
      <c r="AA122" s="290"/>
      <c r="AB122" s="291">
        <f t="shared" si="10"/>
        <v>0</v>
      </c>
      <c r="AC122" s="977">
        <f t="shared" si="9"/>
        <v>0</v>
      </c>
      <c r="AD122" s="293"/>
      <c r="AE122" s="280">
        <f t="shared" si="11"/>
        <v>0</v>
      </c>
      <c r="AF122" s="280">
        <f t="shared" si="12"/>
        <v>0</v>
      </c>
      <c r="AG122" s="280">
        <f t="shared" si="13"/>
        <v>0</v>
      </c>
      <c r="AH122" s="280">
        <f t="shared" si="14"/>
        <v>0</v>
      </c>
      <c r="AI122" s="294"/>
    </row>
    <row r="123" spans="1:35" s="22" customFormat="1" ht="16.5" customHeight="1" x14ac:dyDescent="0.2">
      <c r="A123" s="324">
        <v>106</v>
      </c>
      <c r="B123" s="325"/>
      <c r="C123" s="326"/>
      <c r="D123" s="327"/>
      <c r="E123" s="359"/>
      <c r="F123" s="328"/>
      <c r="G123" s="341"/>
      <c r="H123" s="342"/>
      <c r="I123" s="330"/>
      <c r="J123" s="331"/>
      <c r="K123" s="344"/>
      <c r="L123" s="333"/>
      <c r="M123" s="333"/>
      <c r="N123" s="334"/>
      <c r="O123" s="335"/>
      <c r="P123" s="336"/>
      <c r="Q123" s="337"/>
      <c r="R123" s="338"/>
      <c r="S123" s="339"/>
      <c r="T123" s="332"/>
      <c r="U123" s="340"/>
      <c r="V123" s="333"/>
      <c r="W123" s="450" t="s">
        <v>40</v>
      </c>
      <c r="X123" s="804"/>
      <c r="Y123" s="805" t="str">
        <f t="shared" si="8"/>
        <v/>
      </c>
      <c r="Z123" s="289"/>
      <c r="AA123" s="290"/>
      <c r="AB123" s="291">
        <f t="shared" si="10"/>
        <v>0</v>
      </c>
      <c r="AC123" s="977">
        <f t="shared" si="9"/>
        <v>0</v>
      </c>
      <c r="AD123" s="293"/>
      <c r="AE123" s="280">
        <f t="shared" si="11"/>
        <v>0</v>
      </c>
      <c r="AF123" s="280">
        <f t="shared" si="12"/>
        <v>0</v>
      </c>
      <c r="AG123" s="280">
        <f t="shared" si="13"/>
        <v>0</v>
      </c>
      <c r="AH123" s="280">
        <f t="shared" si="14"/>
        <v>0</v>
      </c>
      <c r="AI123" s="294"/>
    </row>
    <row r="124" spans="1:35" s="22" customFormat="1" ht="16.5" customHeight="1" x14ac:dyDescent="0.2">
      <c r="A124" s="324">
        <v>107</v>
      </c>
      <c r="B124" s="325"/>
      <c r="C124" s="326"/>
      <c r="D124" s="327"/>
      <c r="E124" s="359"/>
      <c r="F124" s="328"/>
      <c r="G124" s="341"/>
      <c r="H124" s="342"/>
      <c r="I124" s="330"/>
      <c r="J124" s="331"/>
      <c r="K124" s="344"/>
      <c r="L124" s="333"/>
      <c r="M124" s="333"/>
      <c r="N124" s="334"/>
      <c r="O124" s="335"/>
      <c r="P124" s="336"/>
      <c r="Q124" s="337"/>
      <c r="R124" s="338"/>
      <c r="S124" s="339"/>
      <c r="T124" s="332"/>
      <c r="U124" s="340"/>
      <c r="V124" s="333"/>
      <c r="W124" s="450" t="s">
        <v>40</v>
      </c>
      <c r="X124" s="804"/>
      <c r="Y124" s="805" t="str">
        <f t="shared" si="8"/>
        <v/>
      </c>
      <c r="Z124" s="289"/>
      <c r="AA124" s="290"/>
      <c r="AB124" s="291">
        <f t="shared" si="10"/>
        <v>0</v>
      </c>
      <c r="AC124" s="977">
        <f t="shared" si="9"/>
        <v>0</v>
      </c>
      <c r="AD124" s="293"/>
      <c r="AE124" s="280">
        <f t="shared" si="11"/>
        <v>0</v>
      </c>
      <c r="AF124" s="280">
        <f t="shared" si="12"/>
        <v>0</v>
      </c>
      <c r="AG124" s="280">
        <f t="shared" si="13"/>
        <v>0</v>
      </c>
      <c r="AH124" s="280">
        <f t="shared" si="14"/>
        <v>0</v>
      </c>
      <c r="AI124" s="294"/>
    </row>
    <row r="125" spans="1:35" s="22" customFormat="1" ht="16.5" customHeight="1" x14ac:dyDescent="0.2">
      <c r="A125" s="324">
        <v>108</v>
      </c>
      <c r="B125" s="325"/>
      <c r="C125" s="326"/>
      <c r="D125" s="327"/>
      <c r="E125" s="359"/>
      <c r="F125" s="328"/>
      <c r="G125" s="341"/>
      <c r="H125" s="342"/>
      <c r="I125" s="330"/>
      <c r="J125" s="331"/>
      <c r="K125" s="344"/>
      <c r="L125" s="333"/>
      <c r="M125" s="333"/>
      <c r="N125" s="334"/>
      <c r="O125" s="335"/>
      <c r="P125" s="336"/>
      <c r="Q125" s="337"/>
      <c r="R125" s="338"/>
      <c r="S125" s="339"/>
      <c r="T125" s="332"/>
      <c r="U125" s="340"/>
      <c r="V125" s="333"/>
      <c r="W125" s="450" t="s">
        <v>40</v>
      </c>
      <c r="X125" s="804"/>
      <c r="Y125" s="805" t="str">
        <f t="shared" si="8"/>
        <v/>
      </c>
      <c r="Z125" s="289"/>
      <c r="AA125" s="290"/>
      <c r="AB125" s="291">
        <f t="shared" si="10"/>
        <v>0</v>
      </c>
      <c r="AC125" s="977">
        <f t="shared" si="9"/>
        <v>0</v>
      </c>
      <c r="AD125" s="293"/>
      <c r="AE125" s="280">
        <f t="shared" si="11"/>
        <v>0</v>
      </c>
      <c r="AF125" s="280">
        <f t="shared" si="12"/>
        <v>0</v>
      </c>
      <c r="AG125" s="280">
        <f t="shared" si="13"/>
        <v>0</v>
      </c>
      <c r="AH125" s="280">
        <f t="shared" si="14"/>
        <v>0</v>
      </c>
      <c r="AI125" s="294"/>
    </row>
    <row r="126" spans="1:35" s="22" customFormat="1" ht="16.5" customHeight="1" x14ac:dyDescent="0.2">
      <c r="A126" s="324">
        <v>109</v>
      </c>
      <c r="B126" s="325"/>
      <c r="C126" s="326"/>
      <c r="D126" s="327"/>
      <c r="E126" s="359"/>
      <c r="F126" s="328"/>
      <c r="G126" s="341"/>
      <c r="H126" s="342"/>
      <c r="I126" s="330"/>
      <c r="J126" s="331"/>
      <c r="K126" s="344"/>
      <c r="L126" s="333"/>
      <c r="M126" s="333"/>
      <c r="N126" s="334"/>
      <c r="O126" s="335"/>
      <c r="P126" s="336"/>
      <c r="Q126" s="337"/>
      <c r="R126" s="338"/>
      <c r="S126" s="339"/>
      <c r="T126" s="332"/>
      <c r="U126" s="340"/>
      <c r="V126" s="333"/>
      <c r="W126" s="450" t="s">
        <v>40</v>
      </c>
      <c r="X126" s="804"/>
      <c r="Y126" s="805" t="str">
        <f t="shared" si="8"/>
        <v/>
      </c>
      <c r="Z126" s="289"/>
      <c r="AA126" s="290"/>
      <c r="AB126" s="291">
        <f t="shared" si="10"/>
        <v>0</v>
      </c>
      <c r="AC126" s="977">
        <f t="shared" si="9"/>
        <v>0</v>
      </c>
      <c r="AD126" s="293"/>
      <c r="AE126" s="280">
        <f t="shared" si="11"/>
        <v>0</v>
      </c>
      <c r="AF126" s="280">
        <f t="shared" si="12"/>
        <v>0</v>
      </c>
      <c r="AG126" s="280">
        <f t="shared" si="13"/>
        <v>0</v>
      </c>
      <c r="AH126" s="280">
        <f t="shared" si="14"/>
        <v>0</v>
      </c>
      <c r="AI126" s="294"/>
    </row>
    <row r="127" spans="1:35" s="22" customFormat="1" ht="16.5" customHeight="1" x14ac:dyDescent="0.2">
      <c r="A127" s="324">
        <v>110</v>
      </c>
      <c r="B127" s="325"/>
      <c r="C127" s="326"/>
      <c r="D127" s="327"/>
      <c r="E127" s="359"/>
      <c r="F127" s="328"/>
      <c r="G127" s="341"/>
      <c r="H127" s="342"/>
      <c r="I127" s="330"/>
      <c r="J127" s="331"/>
      <c r="K127" s="344"/>
      <c r="L127" s="333"/>
      <c r="M127" s="333"/>
      <c r="N127" s="334"/>
      <c r="O127" s="335"/>
      <c r="P127" s="336"/>
      <c r="Q127" s="337"/>
      <c r="R127" s="338"/>
      <c r="S127" s="339"/>
      <c r="T127" s="332"/>
      <c r="U127" s="340"/>
      <c r="V127" s="333"/>
      <c r="W127" s="450" t="s">
        <v>40</v>
      </c>
      <c r="X127" s="804"/>
      <c r="Y127" s="805" t="str">
        <f t="shared" si="8"/>
        <v/>
      </c>
      <c r="Z127" s="289"/>
      <c r="AA127" s="290"/>
      <c r="AB127" s="291">
        <f t="shared" si="10"/>
        <v>0</v>
      </c>
      <c r="AC127" s="977">
        <f t="shared" si="9"/>
        <v>0</v>
      </c>
      <c r="AD127" s="293"/>
      <c r="AE127" s="280">
        <f t="shared" si="11"/>
        <v>0</v>
      </c>
      <c r="AF127" s="280">
        <f t="shared" si="12"/>
        <v>0</v>
      </c>
      <c r="AG127" s="280">
        <f t="shared" si="13"/>
        <v>0</v>
      </c>
      <c r="AH127" s="280">
        <f t="shared" si="14"/>
        <v>0</v>
      </c>
      <c r="AI127" s="294"/>
    </row>
    <row r="128" spans="1:35" s="22" customFormat="1" ht="16.5" customHeight="1" x14ac:dyDescent="0.2">
      <c r="A128" s="324">
        <v>111</v>
      </c>
      <c r="B128" s="325"/>
      <c r="C128" s="326"/>
      <c r="D128" s="327"/>
      <c r="E128" s="359"/>
      <c r="F128" s="328"/>
      <c r="G128" s="341"/>
      <c r="H128" s="342"/>
      <c r="I128" s="330"/>
      <c r="J128" s="331"/>
      <c r="K128" s="344"/>
      <c r="L128" s="333"/>
      <c r="M128" s="333"/>
      <c r="N128" s="334"/>
      <c r="O128" s="335"/>
      <c r="P128" s="336"/>
      <c r="Q128" s="337"/>
      <c r="R128" s="338"/>
      <c r="S128" s="339"/>
      <c r="T128" s="332"/>
      <c r="U128" s="340"/>
      <c r="V128" s="333"/>
      <c r="W128" s="450" t="s">
        <v>40</v>
      </c>
      <c r="X128" s="804"/>
      <c r="Y128" s="805" t="str">
        <f t="shared" si="8"/>
        <v/>
      </c>
      <c r="Z128" s="289"/>
      <c r="AA128" s="290"/>
      <c r="AB128" s="291">
        <f t="shared" si="10"/>
        <v>0</v>
      </c>
      <c r="AC128" s="977">
        <f t="shared" si="9"/>
        <v>0</v>
      </c>
      <c r="AD128" s="293"/>
      <c r="AE128" s="280">
        <f t="shared" si="11"/>
        <v>0</v>
      </c>
      <c r="AF128" s="280">
        <f t="shared" si="12"/>
        <v>0</v>
      </c>
      <c r="AG128" s="280">
        <f t="shared" si="13"/>
        <v>0</v>
      </c>
      <c r="AH128" s="280">
        <f t="shared" si="14"/>
        <v>0</v>
      </c>
      <c r="AI128" s="294"/>
    </row>
    <row r="129" spans="1:35" s="22" customFormat="1" ht="16.5" customHeight="1" x14ac:dyDescent="0.2">
      <c r="A129" s="324">
        <v>112</v>
      </c>
      <c r="B129" s="325"/>
      <c r="C129" s="326"/>
      <c r="D129" s="327"/>
      <c r="E129" s="359"/>
      <c r="F129" s="328"/>
      <c r="G129" s="341"/>
      <c r="H129" s="342"/>
      <c r="I129" s="330"/>
      <c r="J129" s="331"/>
      <c r="K129" s="344"/>
      <c r="L129" s="333"/>
      <c r="M129" s="333"/>
      <c r="N129" s="334"/>
      <c r="O129" s="335"/>
      <c r="P129" s="336"/>
      <c r="Q129" s="337"/>
      <c r="R129" s="338"/>
      <c r="S129" s="339"/>
      <c r="T129" s="332"/>
      <c r="U129" s="340"/>
      <c r="V129" s="333"/>
      <c r="W129" s="450" t="s">
        <v>40</v>
      </c>
      <c r="X129" s="804"/>
      <c r="Y129" s="805" t="str">
        <f t="shared" si="8"/>
        <v/>
      </c>
      <c r="Z129" s="289"/>
      <c r="AA129" s="290"/>
      <c r="AB129" s="291">
        <f t="shared" si="10"/>
        <v>0</v>
      </c>
      <c r="AC129" s="977">
        <f t="shared" si="9"/>
        <v>0</v>
      </c>
      <c r="AD129" s="293"/>
      <c r="AE129" s="280">
        <f t="shared" si="11"/>
        <v>0</v>
      </c>
      <c r="AF129" s="280">
        <f t="shared" si="12"/>
        <v>0</v>
      </c>
      <c r="AG129" s="280">
        <f t="shared" si="13"/>
        <v>0</v>
      </c>
      <c r="AH129" s="280">
        <f t="shared" si="14"/>
        <v>0</v>
      </c>
      <c r="AI129" s="294"/>
    </row>
    <row r="130" spans="1:35" s="22" customFormat="1" ht="16.5" customHeight="1" x14ac:dyDescent="0.2">
      <c r="A130" s="324">
        <v>113</v>
      </c>
      <c r="B130" s="325"/>
      <c r="C130" s="326"/>
      <c r="D130" s="327"/>
      <c r="E130" s="359"/>
      <c r="F130" s="328"/>
      <c r="G130" s="341"/>
      <c r="H130" s="342"/>
      <c r="I130" s="330"/>
      <c r="J130" s="331"/>
      <c r="K130" s="344"/>
      <c r="L130" s="333"/>
      <c r="M130" s="333"/>
      <c r="N130" s="334"/>
      <c r="O130" s="335"/>
      <c r="P130" s="336"/>
      <c r="Q130" s="337"/>
      <c r="R130" s="338"/>
      <c r="S130" s="339"/>
      <c r="T130" s="332"/>
      <c r="U130" s="340"/>
      <c r="V130" s="333"/>
      <c r="W130" s="450" t="s">
        <v>40</v>
      </c>
      <c r="X130" s="804"/>
      <c r="Y130" s="805" t="str">
        <f t="shared" si="8"/>
        <v/>
      </c>
      <c r="Z130" s="289"/>
      <c r="AA130" s="290"/>
      <c r="AB130" s="291">
        <f t="shared" si="10"/>
        <v>0</v>
      </c>
      <c r="AC130" s="977">
        <f t="shared" si="9"/>
        <v>0</v>
      </c>
      <c r="AD130" s="293"/>
      <c r="AE130" s="280">
        <f t="shared" si="11"/>
        <v>0</v>
      </c>
      <c r="AF130" s="280">
        <f t="shared" si="12"/>
        <v>0</v>
      </c>
      <c r="AG130" s="280">
        <f t="shared" si="13"/>
        <v>0</v>
      </c>
      <c r="AH130" s="280">
        <f t="shared" si="14"/>
        <v>0</v>
      </c>
      <c r="AI130" s="294"/>
    </row>
    <row r="131" spans="1:35" s="22" customFormat="1" ht="16.5" customHeight="1" x14ac:dyDescent="0.2">
      <c r="A131" s="324">
        <v>114</v>
      </c>
      <c r="B131" s="325"/>
      <c r="C131" s="326"/>
      <c r="D131" s="327"/>
      <c r="E131" s="359"/>
      <c r="F131" s="328"/>
      <c r="G131" s="341"/>
      <c r="H131" s="342"/>
      <c r="I131" s="330"/>
      <c r="J131" s="331"/>
      <c r="K131" s="344"/>
      <c r="L131" s="333"/>
      <c r="M131" s="333"/>
      <c r="N131" s="334"/>
      <c r="O131" s="335"/>
      <c r="P131" s="336"/>
      <c r="Q131" s="337"/>
      <c r="R131" s="338"/>
      <c r="S131" s="339"/>
      <c r="T131" s="332"/>
      <c r="U131" s="340"/>
      <c r="V131" s="333"/>
      <c r="W131" s="450" t="s">
        <v>40</v>
      </c>
      <c r="X131" s="804"/>
      <c r="Y131" s="805" t="str">
        <f t="shared" si="8"/>
        <v/>
      </c>
      <c r="Z131" s="289"/>
      <c r="AA131" s="290"/>
      <c r="AB131" s="291">
        <f t="shared" si="10"/>
        <v>0</v>
      </c>
      <c r="AC131" s="977">
        <f t="shared" si="9"/>
        <v>0</v>
      </c>
      <c r="AD131" s="293"/>
      <c r="AE131" s="280">
        <f t="shared" si="11"/>
        <v>0</v>
      </c>
      <c r="AF131" s="280">
        <f t="shared" si="12"/>
        <v>0</v>
      </c>
      <c r="AG131" s="280">
        <f t="shared" si="13"/>
        <v>0</v>
      </c>
      <c r="AH131" s="280">
        <f t="shared" si="14"/>
        <v>0</v>
      </c>
      <c r="AI131" s="294"/>
    </row>
    <row r="132" spans="1:35" s="22" customFormat="1" ht="16.5" customHeight="1" x14ac:dyDescent="0.2">
      <c r="A132" s="324">
        <v>115</v>
      </c>
      <c r="B132" s="325"/>
      <c r="C132" s="326"/>
      <c r="D132" s="327"/>
      <c r="E132" s="359"/>
      <c r="F132" s="328"/>
      <c r="G132" s="341"/>
      <c r="H132" s="342"/>
      <c r="I132" s="330"/>
      <c r="J132" s="331"/>
      <c r="K132" s="344"/>
      <c r="L132" s="333"/>
      <c r="M132" s="333"/>
      <c r="N132" s="334"/>
      <c r="O132" s="335"/>
      <c r="P132" s="336"/>
      <c r="Q132" s="337"/>
      <c r="R132" s="338"/>
      <c r="S132" s="339"/>
      <c r="T132" s="332"/>
      <c r="U132" s="340"/>
      <c r="V132" s="333"/>
      <c r="W132" s="450" t="s">
        <v>40</v>
      </c>
      <c r="X132" s="804"/>
      <c r="Y132" s="805" t="str">
        <f t="shared" si="8"/>
        <v/>
      </c>
      <c r="Z132" s="289"/>
      <c r="AA132" s="290"/>
      <c r="AB132" s="291">
        <f t="shared" si="10"/>
        <v>0</v>
      </c>
      <c r="AC132" s="977">
        <f t="shared" si="9"/>
        <v>0</v>
      </c>
      <c r="AD132" s="293"/>
      <c r="AE132" s="280">
        <f t="shared" si="11"/>
        <v>0</v>
      </c>
      <c r="AF132" s="280">
        <f t="shared" si="12"/>
        <v>0</v>
      </c>
      <c r="AG132" s="280">
        <f t="shared" si="13"/>
        <v>0</v>
      </c>
      <c r="AH132" s="280">
        <f t="shared" si="14"/>
        <v>0</v>
      </c>
      <c r="AI132" s="294"/>
    </row>
    <row r="133" spans="1:35" s="22" customFormat="1" ht="16.5" customHeight="1" x14ac:dyDescent="0.2">
      <c r="A133" s="324">
        <v>116</v>
      </c>
      <c r="B133" s="325"/>
      <c r="C133" s="326"/>
      <c r="D133" s="327"/>
      <c r="E133" s="359"/>
      <c r="F133" s="328"/>
      <c r="G133" s="341"/>
      <c r="H133" s="342"/>
      <c r="I133" s="330"/>
      <c r="J133" s="331"/>
      <c r="K133" s="344"/>
      <c r="L133" s="333"/>
      <c r="M133" s="333"/>
      <c r="N133" s="334"/>
      <c r="O133" s="335"/>
      <c r="P133" s="336"/>
      <c r="Q133" s="337"/>
      <c r="R133" s="338"/>
      <c r="S133" s="339"/>
      <c r="T133" s="332"/>
      <c r="U133" s="340"/>
      <c r="V133" s="333"/>
      <c r="W133" s="450" t="s">
        <v>40</v>
      </c>
      <c r="X133" s="804"/>
      <c r="Y133" s="805" t="str">
        <f t="shared" si="8"/>
        <v/>
      </c>
      <c r="Z133" s="289"/>
      <c r="AA133" s="290"/>
      <c r="AB133" s="291">
        <f t="shared" si="10"/>
        <v>0</v>
      </c>
      <c r="AC133" s="977">
        <f t="shared" si="9"/>
        <v>0</v>
      </c>
      <c r="AD133" s="293"/>
      <c r="AE133" s="280">
        <f t="shared" si="11"/>
        <v>0</v>
      </c>
      <c r="AF133" s="280">
        <f t="shared" si="12"/>
        <v>0</v>
      </c>
      <c r="AG133" s="280">
        <f t="shared" si="13"/>
        <v>0</v>
      </c>
      <c r="AH133" s="280">
        <f t="shared" si="14"/>
        <v>0</v>
      </c>
      <c r="AI133" s="294"/>
    </row>
    <row r="134" spans="1:35" s="22" customFormat="1" ht="16.5" customHeight="1" x14ac:dyDescent="0.2">
      <c r="A134" s="324">
        <v>117</v>
      </c>
      <c r="B134" s="325"/>
      <c r="C134" s="326"/>
      <c r="D134" s="327"/>
      <c r="E134" s="359"/>
      <c r="F134" s="328"/>
      <c r="G134" s="341"/>
      <c r="H134" s="342"/>
      <c r="I134" s="330"/>
      <c r="J134" s="331"/>
      <c r="K134" s="344"/>
      <c r="L134" s="333"/>
      <c r="M134" s="333"/>
      <c r="N134" s="334"/>
      <c r="O134" s="335"/>
      <c r="P134" s="336"/>
      <c r="Q134" s="337"/>
      <c r="R134" s="338"/>
      <c r="S134" s="339"/>
      <c r="T134" s="332"/>
      <c r="U134" s="340"/>
      <c r="V134" s="333"/>
      <c r="W134" s="450" t="s">
        <v>40</v>
      </c>
      <c r="X134" s="804"/>
      <c r="Y134" s="805" t="str">
        <f t="shared" si="8"/>
        <v/>
      </c>
      <c r="Z134" s="289"/>
      <c r="AA134" s="290"/>
      <c r="AB134" s="291">
        <f t="shared" si="10"/>
        <v>0</v>
      </c>
      <c r="AC134" s="977">
        <f t="shared" si="9"/>
        <v>0</v>
      </c>
      <c r="AD134" s="293"/>
      <c r="AE134" s="280">
        <f t="shared" si="11"/>
        <v>0</v>
      </c>
      <c r="AF134" s="280">
        <f t="shared" si="12"/>
        <v>0</v>
      </c>
      <c r="AG134" s="280">
        <f t="shared" si="13"/>
        <v>0</v>
      </c>
      <c r="AH134" s="280">
        <f t="shared" si="14"/>
        <v>0</v>
      </c>
      <c r="AI134" s="294"/>
    </row>
    <row r="135" spans="1:35" s="22" customFormat="1" ht="16.5" customHeight="1" x14ac:dyDescent="0.2">
      <c r="A135" s="324">
        <v>118</v>
      </c>
      <c r="B135" s="325"/>
      <c r="C135" s="326"/>
      <c r="D135" s="327"/>
      <c r="E135" s="359"/>
      <c r="F135" s="328"/>
      <c r="G135" s="341"/>
      <c r="H135" s="342"/>
      <c r="I135" s="330"/>
      <c r="J135" s="331"/>
      <c r="K135" s="344"/>
      <c r="L135" s="333"/>
      <c r="M135" s="333"/>
      <c r="N135" s="334"/>
      <c r="O135" s="335"/>
      <c r="P135" s="336"/>
      <c r="Q135" s="337"/>
      <c r="R135" s="338"/>
      <c r="S135" s="339"/>
      <c r="T135" s="332"/>
      <c r="U135" s="340"/>
      <c r="V135" s="333"/>
      <c r="W135" s="450" t="s">
        <v>40</v>
      </c>
      <c r="X135" s="804"/>
      <c r="Y135" s="805" t="str">
        <f t="shared" si="8"/>
        <v/>
      </c>
      <c r="Z135" s="289"/>
      <c r="AA135" s="290"/>
      <c r="AB135" s="291">
        <f t="shared" si="10"/>
        <v>0</v>
      </c>
      <c r="AC135" s="977">
        <f t="shared" si="9"/>
        <v>0</v>
      </c>
      <c r="AD135" s="293"/>
      <c r="AE135" s="280">
        <f t="shared" si="11"/>
        <v>0</v>
      </c>
      <c r="AF135" s="280">
        <f t="shared" si="12"/>
        <v>0</v>
      </c>
      <c r="AG135" s="280">
        <f t="shared" si="13"/>
        <v>0</v>
      </c>
      <c r="AH135" s="280">
        <f t="shared" si="14"/>
        <v>0</v>
      </c>
      <c r="AI135" s="294"/>
    </row>
    <row r="136" spans="1:35" s="22" customFormat="1" ht="16.5" customHeight="1" x14ac:dyDescent="0.2">
      <c r="A136" s="324">
        <v>119</v>
      </c>
      <c r="B136" s="325"/>
      <c r="C136" s="326"/>
      <c r="D136" s="327"/>
      <c r="E136" s="359"/>
      <c r="F136" s="328"/>
      <c r="G136" s="341"/>
      <c r="H136" s="342"/>
      <c r="I136" s="330"/>
      <c r="J136" s="331"/>
      <c r="K136" s="344"/>
      <c r="L136" s="333"/>
      <c r="M136" s="333"/>
      <c r="N136" s="334"/>
      <c r="O136" s="335"/>
      <c r="P136" s="336"/>
      <c r="Q136" s="337"/>
      <c r="R136" s="338"/>
      <c r="S136" s="339"/>
      <c r="T136" s="332"/>
      <c r="U136" s="340"/>
      <c r="V136" s="333"/>
      <c r="W136" s="450" t="s">
        <v>40</v>
      </c>
      <c r="X136" s="804"/>
      <c r="Y136" s="805" t="str">
        <f t="shared" si="8"/>
        <v/>
      </c>
      <c r="Z136" s="289"/>
      <c r="AA136" s="290"/>
      <c r="AB136" s="291">
        <f t="shared" si="10"/>
        <v>0</v>
      </c>
      <c r="AC136" s="977">
        <f t="shared" si="9"/>
        <v>0</v>
      </c>
      <c r="AD136" s="293"/>
      <c r="AE136" s="280">
        <f t="shared" si="11"/>
        <v>0</v>
      </c>
      <c r="AF136" s="280">
        <f t="shared" si="12"/>
        <v>0</v>
      </c>
      <c r="AG136" s="280">
        <f t="shared" si="13"/>
        <v>0</v>
      </c>
      <c r="AH136" s="280">
        <f t="shared" si="14"/>
        <v>0</v>
      </c>
      <c r="AI136" s="294"/>
    </row>
    <row r="137" spans="1:35" s="22" customFormat="1" ht="16.5" customHeight="1" x14ac:dyDescent="0.2">
      <c r="A137" s="324">
        <v>120</v>
      </c>
      <c r="B137" s="325"/>
      <c r="C137" s="326"/>
      <c r="D137" s="327"/>
      <c r="E137" s="359"/>
      <c r="F137" s="328"/>
      <c r="G137" s="341"/>
      <c r="H137" s="342"/>
      <c r="I137" s="330"/>
      <c r="J137" s="331"/>
      <c r="K137" s="344"/>
      <c r="L137" s="333"/>
      <c r="M137" s="333"/>
      <c r="N137" s="334"/>
      <c r="O137" s="335"/>
      <c r="P137" s="336"/>
      <c r="Q137" s="337"/>
      <c r="R137" s="338"/>
      <c r="S137" s="339"/>
      <c r="T137" s="332"/>
      <c r="U137" s="340"/>
      <c r="V137" s="333"/>
      <c r="W137" s="450" t="s">
        <v>40</v>
      </c>
      <c r="X137" s="804"/>
      <c r="Y137" s="805" t="str">
        <f t="shared" si="8"/>
        <v/>
      </c>
      <c r="Z137" s="289"/>
      <c r="AA137" s="290"/>
      <c r="AB137" s="291">
        <f t="shared" si="10"/>
        <v>0</v>
      </c>
      <c r="AC137" s="977">
        <f t="shared" si="9"/>
        <v>0</v>
      </c>
      <c r="AD137" s="293"/>
      <c r="AE137" s="280">
        <f t="shared" si="11"/>
        <v>0</v>
      </c>
      <c r="AF137" s="280">
        <f t="shared" si="12"/>
        <v>0</v>
      </c>
      <c r="AG137" s="280">
        <f t="shared" si="13"/>
        <v>0</v>
      </c>
      <c r="AH137" s="280">
        <f t="shared" si="14"/>
        <v>0</v>
      </c>
      <c r="AI137" s="294"/>
    </row>
    <row r="138" spans="1:35" s="22" customFormat="1" ht="16.5" customHeight="1" x14ac:dyDescent="0.2">
      <c r="A138" s="324">
        <v>121</v>
      </c>
      <c r="B138" s="325"/>
      <c r="C138" s="326"/>
      <c r="D138" s="327"/>
      <c r="E138" s="359"/>
      <c r="F138" s="328"/>
      <c r="G138" s="341"/>
      <c r="H138" s="342"/>
      <c r="I138" s="330"/>
      <c r="J138" s="331"/>
      <c r="K138" s="344"/>
      <c r="L138" s="333"/>
      <c r="M138" s="333"/>
      <c r="N138" s="334"/>
      <c r="O138" s="335"/>
      <c r="P138" s="336"/>
      <c r="Q138" s="337"/>
      <c r="R138" s="338"/>
      <c r="S138" s="339"/>
      <c r="T138" s="332"/>
      <c r="U138" s="340"/>
      <c r="V138" s="333"/>
      <c r="W138" s="450" t="s">
        <v>40</v>
      </c>
      <c r="X138" s="804"/>
      <c r="Y138" s="805" t="str">
        <f t="shared" si="8"/>
        <v/>
      </c>
      <c r="Z138" s="289"/>
      <c r="AA138" s="290"/>
      <c r="AB138" s="291">
        <f t="shared" si="10"/>
        <v>0</v>
      </c>
      <c r="AC138" s="977">
        <f t="shared" si="9"/>
        <v>0</v>
      </c>
      <c r="AD138" s="293"/>
      <c r="AE138" s="280">
        <f t="shared" si="11"/>
        <v>0</v>
      </c>
      <c r="AF138" s="280">
        <f t="shared" si="12"/>
        <v>0</v>
      </c>
      <c r="AG138" s="280">
        <f t="shared" si="13"/>
        <v>0</v>
      </c>
      <c r="AH138" s="280">
        <f t="shared" si="14"/>
        <v>0</v>
      </c>
      <c r="AI138" s="294"/>
    </row>
    <row r="139" spans="1:35" s="22" customFormat="1" ht="16.5" customHeight="1" x14ac:dyDescent="0.2">
      <c r="A139" s="324">
        <v>122</v>
      </c>
      <c r="B139" s="325"/>
      <c r="C139" s="326"/>
      <c r="D139" s="327"/>
      <c r="E139" s="359"/>
      <c r="F139" s="328"/>
      <c r="G139" s="341"/>
      <c r="H139" s="342"/>
      <c r="I139" s="330"/>
      <c r="J139" s="331"/>
      <c r="K139" s="344"/>
      <c r="L139" s="333"/>
      <c r="M139" s="333"/>
      <c r="N139" s="334"/>
      <c r="O139" s="335"/>
      <c r="P139" s="336"/>
      <c r="Q139" s="337"/>
      <c r="R139" s="338"/>
      <c r="S139" s="339"/>
      <c r="T139" s="332"/>
      <c r="U139" s="340"/>
      <c r="V139" s="333"/>
      <c r="W139" s="450" t="s">
        <v>40</v>
      </c>
      <c r="X139" s="804"/>
      <c r="Y139" s="805" t="str">
        <f t="shared" si="8"/>
        <v/>
      </c>
      <c r="Z139" s="289"/>
      <c r="AA139" s="290"/>
      <c r="AB139" s="291">
        <f t="shared" si="10"/>
        <v>0</v>
      </c>
      <c r="AC139" s="977">
        <f t="shared" si="9"/>
        <v>0</v>
      </c>
      <c r="AD139" s="293"/>
      <c r="AE139" s="280">
        <f t="shared" si="11"/>
        <v>0</v>
      </c>
      <c r="AF139" s="280">
        <f t="shared" si="12"/>
        <v>0</v>
      </c>
      <c r="AG139" s="280">
        <f t="shared" si="13"/>
        <v>0</v>
      </c>
      <c r="AH139" s="280">
        <f t="shared" si="14"/>
        <v>0</v>
      </c>
      <c r="AI139" s="294"/>
    </row>
    <row r="140" spans="1:35" s="22" customFormat="1" ht="16.5" customHeight="1" x14ac:dyDescent="0.2">
      <c r="A140" s="324">
        <v>123</v>
      </c>
      <c r="B140" s="325"/>
      <c r="C140" s="326"/>
      <c r="D140" s="327"/>
      <c r="E140" s="359"/>
      <c r="F140" s="328"/>
      <c r="G140" s="341"/>
      <c r="H140" s="342"/>
      <c r="I140" s="330"/>
      <c r="J140" s="331"/>
      <c r="K140" s="344"/>
      <c r="L140" s="333"/>
      <c r="M140" s="333"/>
      <c r="N140" s="334"/>
      <c r="O140" s="335"/>
      <c r="P140" s="336"/>
      <c r="Q140" s="337"/>
      <c r="R140" s="338"/>
      <c r="S140" s="339"/>
      <c r="T140" s="332"/>
      <c r="U140" s="340"/>
      <c r="V140" s="333"/>
      <c r="W140" s="450" t="s">
        <v>40</v>
      </c>
      <c r="X140" s="804"/>
      <c r="Y140" s="805" t="str">
        <f t="shared" si="8"/>
        <v/>
      </c>
      <c r="Z140" s="289"/>
      <c r="AA140" s="290"/>
      <c r="AB140" s="291">
        <f t="shared" si="10"/>
        <v>0</v>
      </c>
      <c r="AC140" s="977">
        <f t="shared" si="9"/>
        <v>0</v>
      </c>
      <c r="AD140" s="293"/>
      <c r="AE140" s="280">
        <f t="shared" si="11"/>
        <v>0</v>
      </c>
      <c r="AF140" s="280">
        <f t="shared" si="12"/>
        <v>0</v>
      </c>
      <c r="AG140" s="280">
        <f t="shared" si="13"/>
        <v>0</v>
      </c>
      <c r="AH140" s="280">
        <f t="shared" si="14"/>
        <v>0</v>
      </c>
      <c r="AI140" s="294"/>
    </row>
    <row r="141" spans="1:35" s="22" customFormat="1" ht="16.5" customHeight="1" x14ac:dyDescent="0.2">
      <c r="A141" s="324">
        <v>124</v>
      </c>
      <c r="B141" s="325"/>
      <c r="C141" s="326"/>
      <c r="D141" s="327"/>
      <c r="E141" s="359"/>
      <c r="F141" s="328"/>
      <c r="G141" s="341"/>
      <c r="H141" s="342"/>
      <c r="I141" s="330"/>
      <c r="J141" s="331"/>
      <c r="K141" s="344"/>
      <c r="L141" s="333"/>
      <c r="M141" s="333"/>
      <c r="N141" s="334"/>
      <c r="O141" s="335"/>
      <c r="P141" s="336"/>
      <c r="Q141" s="337"/>
      <c r="R141" s="338"/>
      <c r="S141" s="339"/>
      <c r="T141" s="332"/>
      <c r="U141" s="340"/>
      <c r="V141" s="333"/>
      <c r="W141" s="450" t="s">
        <v>40</v>
      </c>
      <c r="X141" s="804"/>
      <c r="Y141" s="805" t="str">
        <f t="shared" si="8"/>
        <v/>
      </c>
      <c r="Z141" s="289"/>
      <c r="AA141" s="290"/>
      <c r="AB141" s="291">
        <f t="shared" si="10"/>
        <v>0</v>
      </c>
      <c r="AC141" s="977">
        <f t="shared" si="9"/>
        <v>0</v>
      </c>
      <c r="AD141" s="293"/>
      <c r="AE141" s="280">
        <f t="shared" si="11"/>
        <v>0</v>
      </c>
      <c r="AF141" s="280">
        <f t="shared" si="12"/>
        <v>0</v>
      </c>
      <c r="AG141" s="280">
        <f t="shared" si="13"/>
        <v>0</v>
      </c>
      <c r="AH141" s="280">
        <f t="shared" si="14"/>
        <v>0</v>
      </c>
      <c r="AI141" s="294"/>
    </row>
    <row r="142" spans="1:35" s="22" customFormat="1" ht="16.5" customHeight="1" x14ac:dyDescent="0.2">
      <c r="A142" s="324">
        <v>125</v>
      </c>
      <c r="B142" s="325"/>
      <c r="C142" s="326"/>
      <c r="D142" s="327"/>
      <c r="E142" s="359"/>
      <c r="F142" s="328"/>
      <c r="G142" s="341"/>
      <c r="H142" s="342"/>
      <c r="I142" s="330"/>
      <c r="J142" s="331"/>
      <c r="K142" s="344"/>
      <c r="L142" s="333"/>
      <c r="M142" s="333"/>
      <c r="N142" s="334"/>
      <c r="O142" s="335"/>
      <c r="P142" s="336"/>
      <c r="Q142" s="337"/>
      <c r="R142" s="338"/>
      <c r="S142" s="339"/>
      <c r="T142" s="332"/>
      <c r="U142" s="340"/>
      <c r="V142" s="333"/>
      <c r="W142" s="450" t="s">
        <v>40</v>
      </c>
      <c r="X142" s="804"/>
      <c r="Y142" s="805" t="str">
        <f t="shared" si="8"/>
        <v/>
      </c>
      <c r="Z142" s="289"/>
      <c r="AA142" s="290"/>
      <c r="AB142" s="291">
        <f t="shared" si="10"/>
        <v>0</v>
      </c>
      <c r="AC142" s="977">
        <f t="shared" si="9"/>
        <v>0</v>
      </c>
      <c r="AD142" s="293"/>
      <c r="AE142" s="280">
        <f t="shared" si="11"/>
        <v>0</v>
      </c>
      <c r="AF142" s="280">
        <f t="shared" si="12"/>
        <v>0</v>
      </c>
      <c r="AG142" s="280">
        <f t="shared" si="13"/>
        <v>0</v>
      </c>
      <c r="AH142" s="280">
        <f t="shared" si="14"/>
        <v>0</v>
      </c>
      <c r="AI142" s="294"/>
    </row>
    <row r="143" spans="1:35" s="22" customFormat="1" ht="16.5" customHeight="1" x14ac:dyDescent="0.2">
      <c r="A143" s="324">
        <v>126</v>
      </c>
      <c r="B143" s="325"/>
      <c r="C143" s="326"/>
      <c r="D143" s="327"/>
      <c r="E143" s="359"/>
      <c r="F143" s="328"/>
      <c r="G143" s="341"/>
      <c r="H143" s="342"/>
      <c r="I143" s="330"/>
      <c r="J143" s="331"/>
      <c r="K143" s="344"/>
      <c r="L143" s="333"/>
      <c r="M143" s="333"/>
      <c r="N143" s="334"/>
      <c r="O143" s="335"/>
      <c r="P143" s="336"/>
      <c r="Q143" s="337"/>
      <c r="R143" s="338"/>
      <c r="S143" s="339"/>
      <c r="T143" s="332"/>
      <c r="U143" s="340"/>
      <c r="V143" s="333"/>
      <c r="W143" s="450" t="s">
        <v>40</v>
      </c>
      <c r="X143" s="804"/>
      <c r="Y143" s="805" t="str">
        <f t="shared" si="8"/>
        <v/>
      </c>
      <c r="Z143" s="289"/>
      <c r="AA143" s="290"/>
      <c r="AB143" s="291">
        <f t="shared" si="10"/>
        <v>0</v>
      </c>
      <c r="AC143" s="977">
        <f t="shared" si="9"/>
        <v>0</v>
      </c>
      <c r="AD143" s="293"/>
      <c r="AE143" s="280">
        <f t="shared" si="11"/>
        <v>0</v>
      </c>
      <c r="AF143" s="280">
        <f t="shared" si="12"/>
        <v>0</v>
      </c>
      <c r="AG143" s="280">
        <f t="shared" si="13"/>
        <v>0</v>
      </c>
      <c r="AH143" s="280">
        <f t="shared" si="14"/>
        <v>0</v>
      </c>
      <c r="AI143" s="294"/>
    </row>
    <row r="144" spans="1:35" s="22" customFormat="1" ht="16.5" customHeight="1" x14ac:dyDescent="0.2">
      <c r="A144" s="324">
        <v>127</v>
      </c>
      <c r="B144" s="325"/>
      <c r="C144" s="326"/>
      <c r="D144" s="327"/>
      <c r="E144" s="359"/>
      <c r="F144" s="328"/>
      <c r="G144" s="341"/>
      <c r="H144" s="342"/>
      <c r="I144" s="330"/>
      <c r="J144" s="331"/>
      <c r="K144" s="344"/>
      <c r="L144" s="333"/>
      <c r="M144" s="333"/>
      <c r="N144" s="334"/>
      <c r="O144" s="335"/>
      <c r="P144" s="336"/>
      <c r="Q144" s="337"/>
      <c r="R144" s="338"/>
      <c r="S144" s="339"/>
      <c r="T144" s="332"/>
      <c r="U144" s="340"/>
      <c r="V144" s="333"/>
      <c r="W144" s="450" t="s">
        <v>40</v>
      </c>
      <c r="X144" s="804"/>
      <c r="Y144" s="805" t="str">
        <f t="shared" si="8"/>
        <v/>
      </c>
      <c r="Z144" s="289"/>
      <c r="AA144" s="290"/>
      <c r="AB144" s="291">
        <f t="shared" si="10"/>
        <v>0</v>
      </c>
      <c r="AC144" s="977">
        <f t="shared" si="9"/>
        <v>0</v>
      </c>
      <c r="AD144" s="293"/>
      <c r="AE144" s="280">
        <f t="shared" si="11"/>
        <v>0</v>
      </c>
      <c r="AF144" s="280">
        <f t="shared" si="12"/>
        <v>0</v>
      </c>
      <c r="AG144" s="280">
        <f t="shared" si="13"/>
        <v>0</v>
      </c>
      <c r="AH144" s="280">
        <f t="shared" si="14"/>
        <v>0</v>
      </c>
      <c r="AI144" s="294"/>
    </row>
    <row r="145" spans="1:35" s="22" customFormat="1" ht="16.5" customHeight="1" x14ac:dyDescent="0.2">
      <c r="A145" s="324">
        <v>128</v>
      </c>
      <c r="B145" s="325"/>
      <c r="C145" s="326"/>
      <c r="D145" s="327"/>
      <c r="E145" s="359"/>
      <c r="F145" s="328"/>
      <c r="G145" s="341"/>
      <c r="H145" s="342"/>
      <c r="I145" s="330"/>
      <c r="J145" s="331"/>
      <c r="K145" s="344"/>
      <c r="L145" s="333"/>
      <c r="M145" s="333"/>
      <c r="N145" s="334"/>
      <c r="O145" s="335"/>
      <c r="P145" s="336"/>
      <c r="Q145" s="337"/>
      <c r="R145" s="338"/>
      <c r="S145" s="339"/>
      <c r="T145" s="332"/>
      <c r="U145" s="340"/>
      <c r="V145" s="333"/>
      <c r="W145" s="450" t="s">
        <v>40</v>
      </c>
      <c r="X145" s="804"/>
      <c r="Y145" s="805" t="str">
        <f t="shared" si="8"/>
        <v/>
      </c>
      <c r="Z145" s="289"/>
      <c r="AA145" s="290"/>
      <c r="AB145" s="291">
        <f t="shared" si="10"/>
        <v>0</v>
      </c>
      <c r="AC145" s="977">
        <f t="shared" si="9"/>
        <v>0</v>
      </c>
      <c r="AD145" s="293"/>
      <c r="AE145" s="280">
        <f t="shared" si="11"/>
        <v>0</v>
      </c>
      <c r="AF145" s="280">
        <f t="shared" si="12"/>
        <v>0</v>
      </c>
      <c r="AG145" s="280">
        <f t="shared" si="13"/>
        <v>0</v>
      </c>
      <c r="AH145" s="280">
        <f t="shared" si="14"/>
        <v>0</v>
      </c>
      <c r="AI145" s="294"/>
    </row>
    <row r="146" spans="1:35" s="22" customFormat="1" ht="16.5" customHeight="1" x14ac:dyDescent="0.2">
      <c r="A146" s="324">
        <v>129</v>
      </c>
      <c r="B146" s="325"/>
      <c r="C146" s="326"/>
      <c r="D146" s="327"/>
      <c r="E146" s="359"/>
      <c r="F146" s="328"/>
      <c r="G146" s="341"/>
      <c r="H146" s="342"/>
      <c r="I146" s="330"/>
      <c r="J146" s="331"/>
      <c r="K146" s="344"/>
      <c r="L146" s="333"/>
      <c r="M146" s="333"/>
      <c r="N146" s="334"/>
      <c r="O146" s="335"/>
      <c r="P146" s="336"/>
      <c r="Q146" s="337"/>
      <c r="R146" s="338"/>
      <c r="S146" s="339"/>
      <c r="T146" s="332"/>
      <c r="U146" s="340"/>
      <c r="V146" s="333"/>
      <c r="W146" s="450" t="s">
        <v>40</v>
      </c>
      <c r="X146" s="804"/>
      <c r="Y146" s="805" t="str">
        <f t="shared" ref="Y146:Y209" si="15">IF(X146&lt;&gt;"",IF($K$9="ja",X146*(IFERROR(1+$M$9,1)),X146),"")</f>
        <v/>
      </c>
      <c r="Z146" s="289"/>
      <c r="AA146" s="290"/>
      <c r="AB146" s="291">
        <f t="shared" si="10"/>
        <v>0</v>
      </c>
      <c r="AC146" s="977">
        <f t="shared" ref="AC146:AC209" si="16">IF($AD$11="ja",AB146*IFERROR(1+$M$9,1),AB146)</f>
        <v>0</v>
      </c>
      <c r="AD146" s="293"/>
      <c r="AE146" s="280">
        <f t="shared" si="11"/>
        <v>0</v>
      </c>
      <c r="AF146" s="280">
        <f t="shared" si="12"/>
        <v>0</v>
      </c>
      <c r="AG146" s="280">
        <f t="shared" si="13"/>
        <v>0</v>
      </c>
      <c r="AH146" s="280">
        <f t="shared" si="14"/>
        <v>0</v>
      </c>
      <c r="AI146" s="294"/>
    </row>
    <row r="147" spans="1:35" s="22" customFormat="1" ht="16.5" customHeight="1" x14ac:dyDescent="0.2">
      <c r="A147" s="324">
        <v>130</v>
      </c>
      <c r="B147" s="325"/>
      <c r="C147" s="326"/>
      <c r="D147" s="327"/>
      <c r="E147" s="359"/>
      <c r="F147" s="328"/>
      <c r="G147" s="341"/>
      <c r="H147" s="342"/>
      <c r="I147" s="330"/>
      <c r="J147" s="331"/>
      <c r="K147" s="344"/>
      <c r="L147" s="333"/>
      <c r="M147" s="333"/>
      <c r="N147" s="334"/>
      <c r="O147" s="335"/>
      <c r="P147" s="336"/>
      <c r="Q147" s="337"/>
      <c r="R147" s="338"/>
      <c r="S147" s="339"/>
      <c r="T147" s="332"/>
      <c r="U147" s="340"/>
      <c r="V147" s="333"/>
      <c r="W147" s="450" t="s">
        <v>40</v>
      </c>
      <c r="X147" s="804"/>
      <c r="Y147" s="805" t="str">
        <f t="shared" si="15"/>
        <v/>
      </c>
      <c r="Z147" s="289"/>
      <c r="AA147" s="290"/>
      <c r="AB147" s="291">
        <f t="shared" ref="AB147:AB210" si="17">IFERROR(X147+Z147,0)</f>
        <v>0</v>
      </c>
      <c r="AC147" s="977">
        <f t="shared" si="16"/>
        <v>0</v>
      </c>
      <c r="AD147" s="293"/>
      <c r="AE147" s="280">
        <f t="shared" ref="AE147:AE210" si="18">IF(AND($M147&lt;&gt;"",ABS($M147)&gt;ABS($L147)),1,0)</f>
        <v>0</v>
      </c>
      <c r="AF147" s="280">
        <f t="shared" ref="AF147:AF210" si="19">IF($L147&lt;&gt;"",IF(AND($U147&lt;&gt;"",ABS($U147)&lt;&gt;ABS($L147),OR(AND(ISNONTEXT($N147),ABS($U147)&gt;ABS($L147)),$N147="")),1,0),0)</f>
        <v>0</v>
      </c>
      <c r="AG147" s="280">
        <f t="shared" ref="AG147:AG210" si="20">IF(AND($X147&lt;&gt;0,$U147&lt;&gt;"",ABS($X147)&gt;ABS($U147)),1,0)</f>
        <v>0</v>
      </c>
      <c r="AH147" s="280">
        <f t="shared" ref="AH147:AH210" si="21">IF(AND($X147&lt;&gt;0,$U147&lt;&gt;"",$M147&lt;&gt;"",ABS($X147)&gt;ABS($M147)),1,0)</f>
        <v>0</v>
      </c>
      <c r="AI147" s="294"/>
    </row>
    <row r="148" spans="1:35" s="22" customFormat="1" ht="16.5" customHeight="1" x14ac:dyDescent="0.2">
      <c r="A148" s="324">
        <v>131</v>
      </c>
      <c r="B148" s="325"/>
      <c r="C148" s="326"/>
      <c r="D148" s="327"/>
      <c r="E148" s="359"/>
      <c r="F148" s="328"/>
      <c r="G148" s="341"/>
      <c r="H148" s="342"/>
      <c r="I148" s="330"/>
      <c r="J148" s="331"/>
      <c r="K148" s="344"/>
      <c r="L148" s="333"/>
      <c r="M148" s="333"/>
      <c r="N148" s="334"/>
      <c r="O148" s="335"/>
      <c r="P148" s="336"/>
      <c r="Q148" s="337"/>
      <c r="R148" s="338"/>
      <c r="S148" s="339"/>
      <c r="T148" s="332"/>
      <c r="U148" s="340"/>
      <c r="V148" s="333"/>
      <c r="W148" s="450" t="s">
        <v>40</v>
      </c>
      <c r="X148" s="804"/>
      <c r="Y148" s="805" t="str">
        <f t="shared" si="15"/>
        <v/>
      </c>
      <c r="Z148" s="289"/>
      <c r="AA148" s="290"/>
      <c r="AB148" s="291">
        <f t="shared" si="17"/>
        <v>0</v>
      </c>
      <c r="AC148" s="977">
        <f t="shared" si="16"/>
        <v>0</v>
      </c>
      <c r="AD148" s="293"/>
      <c r="AE148" s="280">
        <f t="shared" si="18"/>
        <v>0</v>
      </c>
      <c r="AF148" s="280">
        <f t="shared" si="19"/>
        <v>0</v>
      </c>
      <c r="AG148" s="280">
        <f t="shared" si="20"/>
        <v>0</v>
      </c>
      <c r="AH148" s="280">
        <f t="shared" si="21"/>
        <v>0</v>
      </c>
      <c r="AI148" s="294"/>
    </row>
    <row r="149" spans="1:35" s="22" customFormat="1" ht="16.5" customHeight="1" x14ac:dyDescent="0.2">
      <c r="A149" s="324">
        <v>132</v>
      </c>
      <c r="B149" s="325"/>
      <c r="C149" s="326"/>
      <c r="D149" s="327"/>
      <c r="E149" s="359"/>
      <c r="F149" s="328"/>
      <c r="G149" s="341"/>
      <c r="H149" s="342"/>
      <c r="I149" s="330"/>
      <c r="J149" s="331"/>
      <c r="K149" s="344"/>
      <c r="L149" s="333"/>
      <c r="M149" s="333"/>
      <c r="N149" s="334"/>
      <c r="O149" s="335"/>
      <c r="P149" s="336"/>
      <c r="Q149" s="337"/>
      <c r="R149" s="338"/>
      <c r="S149" s="339"/>
      <c r="T149" s="332"/>
      <c r="U149" s="340"/>
      <c r="V149" s="333"/>
      <c r="W149" s="450" t="s">
        <v>40</v>
      </c>
      <c r="X149" s="804"/>
      <c r="Y149" s="805" t="str">
        <f t="shared" si="15"/>
        <v/>
      </c>
      <c r="Z149" s="289"/>
      <c r="AA149" s="290"/>
      <c r="AB149" s="291">
        <f t="shared" si="17"/>
        <v>0</v>
      </c>
      <c r="AC149" s="977">
        <f t="shared" si="16"/>
        <v>0</v>
      </c>
      <c r="AD149" s="293"/>
      <c r="AE149" s="280">
        <f t="shared" si="18"/>
        <v>0</v>
      </c>
      <c r="AF149" s="280">
        <f t="shared" si="19"/>
        <v>0</v>
      </c>
      <c r="AG149" s="280">
        <f t="shared" si="20"/>
        <v>0</v>
      </c>
      <c r="AH149" s="280">
        <f t="shared" si="21"/>
        <v>0</v>
      </c>
      <c r="AI149" s="294"/>
    </row>
    <row r="150" spans="1:35" s="22" customFormat="1" ht="16.5" customHeight="1" x14ac:dyDescent="0.2">
      <c r="A150" s="324">
        <v>133</v>
      </c>
      <c r="B150" s="325"/>
      <c r="C150" s="326"/>
      <c r="D150" s="327"/>
      <c r="E150" s="359"/>
      <c r="F150" s="328"/>
      <c r="G150" s="341"/>
      <c r="H150" s="342"/>
      <c r="I150" s="330"/>
      <c r="J150" s="331"/>
      <c r="K150" s="344"/>
      <c r="L150" s="333"/>
      <c r="M150" s="333"/>
      <c r="N150" s="334"/>
      <c r="O150" s="335"/>
      <c r="P150" s="336"/>
      <c r="Q150" s="337"/>
      <c r="R150" s="338"/>
      <c r="S150" s="339"/>
      <c r="T150" s="332"/>
      <c r="U150" s="340"/>
      <c r="V150" s="333"/>
      <c r="W150" s="450" t="s">
        <v>40</v>
      </c>
      <c r="X150" s="804"/>
      <c r="Y150" s="805" t="str">
        <f t="shared" si="15"/>
        <v/>
      </c>
      <c r="Z150" s="289"/>
      <c r="AA150" s="290"/>
      <c r="AB150" s="291">
        <f t="shared" si="17"/>
        <v>0</v>
      </c>
      <c r="AC150" s="977">
        <f t="shared" si="16"/>
        <v>0</v>
      </c>
      <c r="AD150" s="293"/>
      <c r="AE150" s="280">
        <f t="shared" si="18"/>
        <v>0</v>
      </c>
      <c r="AF150" s="280">
        <f t="shared" si="19"/>
        <v>0</v>
      </c>
      <c r="AG150" s="280">
        <f t="shared" si="20"/>
        <v>0</v>
      </c>
      <c r="AH150" s="280">
        <f t="shared" si="21"/>
        <v>0</v>
      </c>
      <c r="AI150" s="294"/>
    </row>
    <row r="151" spans="1:35" s="22" customFormat="1" ht="16.5" customHeight="1" x14ac:dyDescent="0.2">
      <c r="A151" s="324">
        <v>134</v>
      </c>
      <c r="B151" s="325"/>
      <c r="C151" s="326"/>
      <c r="D151" s="327"/>
      <c r="E151" s="359"/>
      <c r="F151" s="328"/>
      <c r="G151" s="341"/>
      <c r="H151" s="342"/>
      <c r="I151" s="330"/>
      <c r="J151" s="331"/>
      <c r="K151" s="344"/>
      <c r="L151" s="333"/>
      <c r="M151" s="333"/>
      <c r="N151" s="334"/>
      <c r="O151" s="335"/>
      <c r="P151" s="336"/>
      <c r="Q151" s="337"/>
      <c r="R151" s="338"/>
      <c r="S151" s="339"/>
      <c r="T151" s="332"/>
      <c r="U151" s="340"/>
      <c r="V151" s="333"/>
      <c r="W151" s="450" t="s">
        <v>40</v>
      </c>
      <c r="X151" s="804"/>
      <c r="Y151" s="805" t="str">
        <f t="shared" si="15"/>
        <v/>
      </c>
      <c r="Z151" s="289"/>
      <c r="AA151" s="290"/>
      <c r="AB151" s="291">
        <f t="shared" si="17"/>
        <v>0</v>
      </c>
      <c r="AC151" s="977">
        <f t="shared" si="16"/>
        <v>0</v>
      </c>
      <c r="AD151" s="293"/>
      <c r="AE151" s="280">
        <f t="shared" si="18"/>
        <v>0</v>
      </c>
      <c r="AF151" s="280">
        <f t="shared" si="19"/>
        <v>0</v>
      </c>
      <c r="AG151" s="280">
        <f t="shared" si="20"/>
        <v>0</v>
      </c>
      <c r="AH151" s="280">
        <f t="shared" si="21"/>
        <v>0</v>
      </c>
      <c r="AI151" s="294"/>
    </row>
    <row r="152" spans="1:35" s="22" customFormat="1" ht="16.5" customHeight="1" x14ac:dyDescent="0.2">
      <c r="A152" s="324">
        <v>135</v>
      </c>
      <c r="B152" s="325"/>
      <c r="C152" s="326"/>
      <c r="D152" s="327"/>
      <c r="E152" s="359"/>
      <c r="F152" s="328"/>
      <c r="G152" s="341"/>
      <c r="H152" s="342"/>
      <c r="I152" s="330"/>
      <c r="J152" s="331"/>
      <c r="K152" s="344"/>
      <c r="L152" s="333"/>
      <c r="M152" s="333"/>
      <c r="N152" s="334"/>
      <c r="O152" s="335"/>
      <c r="P152" s="336"/>
      <c r="Q152" s="337"/>
      <c r="R152" s="338"/>
      <c r="S152" s="339"/>
      <c r="T152" s="332"/>
      <c r="U152" s="340"/>
      <c r="V152" s="333"/>
      <c r="W152" s="450" t="s">
        <v>40</v>
      </c>
      <c r="X152" s="804"/>
      <c r="Y152" s="805" t="str">
        <f t="shared" si="15"/>
        <v/>
      </c>
      <c r="Z152" s="289"/>
      <c r="AA152" s="290"/>
      <c r="AB152" s="291">
        <f t="shared" si="17"/>
        <v>0</v>
      </c>
      <c r="AC152" s="977">
        <f t="shared" si="16"/>
        <v>0</v>
      </c>
      <c r="AD152" s="293"/>
      <c r="AE152" s="280">
        <f t="shared" si="18"/>
        <v>0</v>
      </c>
      <c r="AF152" s="280">
        <f t="shared" si="19"/>
        <v>0</v>
      </c>
      <c r="AG152" s="280">
        <f t="shared" si="20"/>
        <v>0</v>
      </c>
      <c r="AH152" s="280">
        <f t="shared" si="21"/>
        <v>0</v>
      </c>
      <c r="AI152" s="294"/>
    </row>
    <row r="153" spans="1:35" s="22" customFormat="1" ht="16.5" customHeight="1" x14ac:dyDescent="0.2">
      <c r="A153" s="324">
        <v>136</v>
      </c>
      <c r="B153" s="325"/>
      <c r="C153" s="326"/>
      <c r="D153" s="327"/>
      <c r="E153" s="359"/>
      <c r="F153" s="328"/>
      <c r="G153" s="341"/>
      <c r="H153" s="342"/>
      <c r="I153" s="330"/>
      <c r="J153" s="331"/>
      <c r="K153" s="344"/>
      <c r="L153" s="333"/>
      <c r="M153" s="333"/>
      <c r="N153" s="334"/>
      <c r="O153" s="335"/>
      <c r="P153" s="336"/>
      <c r="Q153" s="337"/>
      <c r="R153" s="338"/>
      <c r="S153" s="339"/>
      <c r="T153" s="332"/>
      <c r="U153" s="340"/>
      <c r="V153" s="333"/>
      <c r="W153" s="450" t="s">
        <v>40</v>
      </c>
      <c r="X153" s="804"/>
      <c r="Y153" s="805" t="str">
        <f t="shared" si="15"/>
        <v/>
      </c>
      <c r="Z153" s="289"/>
      <c r="AA153" s="290"/>
      <c r="AB153" s="291">
        <f t="shared" si="17"/>
        <v>0</v>
      </c>
      <c r="AC153" s="977">
        <f t="shared" si="16"/>
        <v>0</v>
      </c>
      <c r="AD153" s="293"/>
      <c r="AE153" s="280">
        <f t="shared" si="18"/>
        <v>0</v>
      </c>
      <c r="AF153" s="280">
        <f t="shared" si="19"/>
        <v>0</v>
      </c>
      <c r="AG153" s="280">
        <f t="shared" si="20"/>
        <v>0</v>
      </c>
      <c r="AH153" s="280">
        <f t="shared" si="21"/>
        <v>0</v>
      </c>
      <c r="AI153" s="294"/>
    </row>
    <row r="154" spans="1:35" s="22" customFormat="1" ht="16.5" customHeight="1" x14ac:dyDescent="0.2">
      <c r="A154" s="324">
        <v>137</v>
      </c>
      <c r="B154" s="325"/>
      <c r="C154" s="326"/>
      <c r="D154" s="327"/>
      <c r="E154" s="359"/>
      <c r="F154" s="328"/>
      <c r="G154" s="341"/>
      <c r="H154" s="342"/>
      <c r="I154" s="330"/>
      <c r="J154" s="331"/>
      <c r="K154" s="344"/>
      <c r="L154" s="333"/>
      <c r="M154" s="333"/>
      <c r="N154" s="334"/>
      <c r="O154" s="335"/>
      <c r="P154" s="336"/>
      <c r="Q154" s="337"/>
      <c r="R154" s="338"/>
      <c r="S154" s="339"/>
      <c r="T154" s="332"/>
      <c r="U154" s="340"/>
      <c r="V154" s="333"/>
      <c r="W154" s="450" t="s">
        <v>40</v>
      </c>
      <c r="X154" s="804"/>
      <c r="Y154" s="805" t="str">
        <f t="shared" si="15"/>
        <v/>
      </c>
      <c r="Z154" s="289"/>
      <c r="AA154" s="290"/>
      <c r="AB154" s="291">
        <f t="shared" si="17"/>
        <v>0</v>
      </c>
      <c r="AC154" s="977">
        <f t="shared" si="16"/>
        <v>0</v>
      </c>
      <c r="AD154" s="293"/>
      <c r="AE154" s="280">
        <f t="shared" si="18"/>
        <v>0</v>
      </c>
      <c r="AF154" s="280">
        <f t="shared" si="19"/>
        <v>0</v>
      </c>
      <c r="AG154" s="280">
        <f t="shared" si="20"/>
        <v>0</v>
      </c>
      <c r="AH154" s="280">
        <f t="shared" si="21"/>
        <v>0</v>
      </c>
      <c r="AI154" s="294"/>
    </row>
    <row r="155" spans="1:35" s="22" customFormat="1" ht="16.5" customHeight="1" x14ac:dyDescent="0.2">
      <c r="A155" s="324">
        <v>138</v>
      </c>
      <c r="B155" s="325"/>
      <c r="C155" s="326"/>
      <c r="D155" s="327"/>
      <c r="E155" s="359"/>
      <c r="F155" s="328"/>
      <c r="G155" s="341"/>
      <c r="H155" s="342"/>
      <c r="I155" s="330"/>
      <c r="J155" s="331"/>
      <c r="K155" s="344"/>
      <c r="L155" s="333"/>
      <c r="M155" s="333"/>
      <c r="N155" s="334"/>
      <c r="O155" s="335"/>
      <c r="P155" s="336"/>
      <c r="Q155" s="337"/>
      <c r="R155" s="338"/>
      <c r="S155" s="339"/>
      <c r="T155" s="332"/>
      <c r="U155" s="340"/>
      <c r="V155" s="333"/>
      <c r="W155" s="450" t="s">
        <v>40</v>
      </c>
      <c r="X155" s="804"/>
      <c r="Y155" s="805" t="str">
        <f t="shared" si="15"/>
        <v/>
      </c>
      <c r="Z155" s="289"/>
      <c r="AA155" s="290"/>
      <c r="AB155" s="291">
        <f t="shared" si="17"/>
        <v>0</v>
      </c>
      <c r="AC155" s="977">
        <f t="shared" si="16"/>
        <v>0</v>
      </c>
      <c r="AD155" s="293"/>
      <c r="AE155" s="280">
        <f t="shared" si="18"/>
        <v>0</v>
      </c>
      <c r="AF155" s="280">
        <f t="shared" si="19"/>
        <v>0</v>
      </c>
      <c r="AG155" s="280">
        <f t="shared" si="20"/>
        <v>0</v>
      </c>
      <c r="AH155" s="280">
        <f t="shared" si="21"/>
        <v>0</v>
      </c>
      <c r="AI155" s="294"/>
    </row>
    <row r="156" spans="1:35" s="22" customFormat="1" ht="16.5" customHeight="1" x14ac:dyDescent="0.2">
      <c r="A156" s="324">
        <v>139</v>
      </c>
      <c r="B156" s="325"/>
      <c r="C156" s="326"/>
      <c r="D156" s="327"/>
      <c r="E156" s="359"/>
      <c r="F156" s="328"/>
      <c r="G156" s="341"/>
      <c r="H156" s="342"/>
      <c r="I156" s="330"/>
      <c r="J156" s="331"/>
      <c r="K156" s="344"/>
      <c r="L156" s="333"/>
      <c r="M156" s="333"/>
      <c r="N156" s="334"/>
      <c r="O156" s="335"/>
      <c r="P156" s="336"/>
      <c r="Q156" s="337"/>
      <c r="R156" s="338"/>
      <c r="S156" s="339"/>
      <c r="T156" s="332"/>
      <c r="U156" s="340"/>
      <c r="V156" s="333"/>
      <c r="W156" s="450" t="s">
        <v>40</v>
      </c>
      <c r="X156" s="804"/>
      <c r="Y156" s="805" t="str">
        <f t="shared" si="15"/>
        <v/>
      </c>
      <c r="Z156" s="289"/>
      <c r="AA156" s="290"/>
      <c r="AB156" s="291">
        <f t="shared" si="17"/>
        <v>0</v>
      </c>
      <c r="AC156" s="977">
        <f t="shared" si="16"/>
        <v>0</v>
      </c>
      <c r="AD156" s="293"/>
      <c r="AE156" s="280">
        <f t="shared" si="18"/>
        <v>0</v>
      </c>
      <c r="AF156" s="280">
        <f t="shared" si="19"/>
        <v>0</v>
      </c>
      <c r="AG156" s="280">
        <f t="shared" si="20"/>
        <v>0</v>
      </c>
      <c r="AH156" s="280">
        <f t="shared" si="21"/>
        <v>0</v>
      </c>
      <c r="AI156" s="294"/>
    </row>
    <row r="157" spans="1:35" s="22" customFormat="1" ht="16.5" customHeight="1" x14ac:dyDescent="0.2">
      <c r="A157" s="324">
        <v>140</v>
      </c>
      <c r="B157" s="325"/>
      <c r="C157" s="326"/>
      <c r="D157" s="327"/>
      <c r="E157" s="359"/>
      <c r="F157" s="328"/>
      <c r="G157" s="341"/>
      <c r="H157" s="342"/>
      <c r="I157" s="330"/>
      <c r="J157" s="331"/>
      <c r="K157" s="344"/>
      <c r="L157" s="333"/>
      <c r="M157" s="333"/>
      <c r="N157" s="334"/>
      <c r="O157" s="335"/>
      <c r="P157" s="336"/>
      <c r="Q157" s="337"/>
      <c r="R157" s="338"/>
      <c r="S157" s="339"/>
      <c r="T157" s="332"/>
      <c r="U157" s="340"/>
      <c r="V157" s="333"/>
      <c r="W157" s="450" t="s">
        <v>40</v>
      </c>
      <c r="X157" s="804"/>
      <c r="Y157" s="805" t="str">
        <f t="shared" si="15"/>
        <v/>
      </c>
      <c r="Z157" s="289"/>
      <c r="AA157" s="290"/>
      <c r="AB157" s="291">
        <f t="shared" si="17"/>
        <v>0</v>
      </c>
      <c r="AC157" s="977">
        <f t="shared" si="16"/>
        <v>0</v>
      </c>
      <c r="AD157" s="293"/>
      <c r="AE157" s="280">
        <f t="shared" si="18"/>
        <v>0</v>
      </c>
      <c r="AF157" s="280">
        <f t="shared" si="19"/>
        <v>0</v>
      </c>
      <c r="AG157" s="280">
        <f t="shared" si="20"/>
        <v>0</v>
      </c>
      <c r="AH157" s="280">
        <f t="shared" si="21"/>
        <v>0</v>
      </c>
      <c r="AI157" s="294"/>
    </row>
    <row r="158" spans="1:35" s="22" customFormat="1" ht="16.5" customHeight="1" x14ac:dyDescent="0.2">
      <c r="A158" s="324">
        <v>141</v>
      </c>
      <c r="B158" s="325"/>
      <c r="C158" s="326"/>
      <c r="D158" s="327"/>
      <c r="E158" s="359"/>
      <c r="F158" s="328"/>
      <c r="G158" s="341"/>
      <c r="H158" s="342"/>
      <c r="I158" s="330"/>
      <c r="J158" s="331"/>
      <c r="K158" s="344"/>
      <c r="L158" s="333"/>
      <c r="M158" s="333"/>
      <c r="N158" s="334"/>
      <c r="O158" s="335"/>
      <c r="P158" s="336"/>
      <c r="Q158" s="337"/>
      <c r="R158" s="338"/>
      <c r="S158" s="339"/>
      <c r="T158" s="332"/>
      <c r="U158" s="340"/>
      <c r="V158" s="333"/>
      <c r="W158" s="450" t="s">
        <v>40</v>
      </c>
      <c r="X158" s="804"/>
      <c r="Y158" s="805" t="str">
        <f t="shared" si="15"/>
        <v/>
      </c>
      <c r="Z158" s="289"/>
      <c r="AA158" s="290"/>
      <c r="AB158" s="291">
        <f t="shared" si="17"/>
        <v>0</v>
      </c>
      <c r="AC158" s="977">
        <f t="shared" si="16"/>
        <v>0</v>
      </c>
      <c r="AD158" s="293"/>
      <c r="AE158" s="280">
        <f t="shared" si="18"/>
        <v>0</v>
      </c>
      <c r="AF158" s="280">
        <f t="shared" si="19"/>
        <v>0</v>
      </c>
      <c r="AG158" s="280">
        <f t="shared" si="20"/>
        <v>0</v>
      </c>
      <c r="AH158" s="280">
        <f t="shared" si="21"/>
        <v>0</v>
      </c>
      <c r="AI158" s="294"/>
    </row>
    <row r="159" spans="1:35" s="22" customFormat="1" ht="16.5" customHeight="1" x14ac:dyDescent="0.2">
      <c r="A159" s="324">
        <v>142</v>
      </c>
      <c r="B159" s="325"/>
      <c r="C159" s="326"/>
      <c r="D159" s="327"/>
      <c r="E159" s="359"/>
      <c r="F159" s="328"/>
      <c r="G159" s="341"/>
      <c r="H159" s="342"/>
      <c r="I159" s="330"/>
      <c r="J159" s="331"/>
      <c r="K159" s="344"/>
      <c r="L159" s="333"/>
      <c r="M159" s="333"/>
      <c r="N159" s="334"/>
      <c r="O159" s="335"/>
      <c r="P159" s="336"/>
      <c r="Q159" s="337"/>
      <c r="R159" s="338"/>
      <c r="S159" s="339"/>
      <c r="T159" s="332"/>
      <c r="U159" s="340"/>
      <c r="V159" s="333"/>
      <c r="W159" s="450" t="s">
        <v>40</v>
      </c>
      <c r="X159" s="804"/>
      <c r="Y159" s="805" t="str">
        <f t="shared" si="15"/>
        <v/>
      </c>
      <c r="Z159" s="289"/>
      <c r="AA159" s="290"/>
      <c r="AB159" s="291">
        <f t="shared" si="17"/>
        <v>0</v>
      </c>
      <c r="AC159" s="977">
        <f t="shared" si="16"/>
        <v>0</v>
      </c>
      <c r="AD159" s="293"/>
      <c r="AE159" s="280">
        <f t="shared" si="18"/>
        <v>0</v>
      </c>
      <c r="AF159" s="280">
        <f t="shared" si="19"/>
        <v>0</v>
      </c>
      <c r="AG159" s="280">
        <f t="shared" si="20"/>
        <v>0</v>
      </c>
      <c r="AH159" s="280">
        <f t="shared" si="21"/>
        <v>0</v>
      </c>
      <c r="AI159" s="294"/>
    </row>
    <row r="160" spans="1:35" s="22" customFormat="1" ht="16.5" customHeight="1" x14ac:dyDescent="0.2">
      <c r="A160" s="324">
        <v>143</v>
      </c>
      <c r="B160" s="325"/>
      <c r="C160" s="326"/>
      <c r="D160" s="327"/>
      <c r="E160" s="359"/>
      <c r="F160" s="328"/>
      <c r="G160" s="341"/>
      <c r="H160" s="342"/>
      <c r="I160" s="330"/>
      <c r="J160" s="331"/>
      <c r="K160" s="344"/>
      <c r="L160" s="333"/>
      <c r="M160" s="333"/>
      <c r="N160" s="334"/>
      <c r="O160" s="335"/>
      <c r="P160" s="336"/>
      <c r="Q160" s="337"/>
      <c r="R160" s="338"/>
      <c r="S160" s="339"/>
      <c r="T160" s="332"/>
      <c r="U160" s="340"/>
      <c r="V160" s="333"/>
      <c r="W160" s="450" t="s">
        <v>40</v>
      </c>
      <c r="X160" s="804"/>
      <c r="Y160" s="805" t="str">
        <f t="shared" si="15"/>
        <v/>
      </c>
      <c r="Z160" s="289"/>
      <c r="AA160" s="290"/>
      <c r="AB160" s="291">
        <f t="shared" si="17"/>
        <v>0</v>
      </c>
      <c r="AC160" s="977">
        <f t="shared" si="16"/>
        <v>0</v>
      </c>
      <c r="AD160" s="293"/>
      <c r="AE160" s="280">
        <f t="shared" si="18"/>
        <v>0</v>
      </c>
      <c r="AF160" s="280">
        <f t="shared" si="19"/>
        <v>0</v>
      </c>
      <c r="AG160" s="280">
        <f t="shared" si="20"/>
        <v>0</v>
      </c>
      <c r="AH160" s="280">
        <f t="shared" si="21"/>
        <v>0</v>
      </c>
      <c r="AI160" s="294"/>
    </row>
    <row r="161" spans="1:35" s="22" customFormat="1" ht="16.5" customHeight="1" x14ac:dyDescent="0.2">
      <c r="A161" s="324">
        <v>144</v>
      </c>
      <c r="B161" s="325"/>
      <c r="C161" s="326"/>
      <c r="D161" s="327"/>
      <c r="E161" s="359"/>
      <c r="F161" s="328"/>
      <c r="G161" s="341"/>
      <c r="H161" s="342"/>
      <c r="I161" s="330"/>
      <c r="J161" s="331"/>
      <c r="K161" s="344"/>
      <c r="L161" s="333"/>
      <c r="M161" s="333"/>
      <c r="N161" s="334"/>
      <c r="O161" s="335"/>
      <c r="P161" s="336"/>
      <c r="Q161" s="337"/>
      <c r="R161" s="338"/>
      <c r="S161" s="339"/>
      <c r="T161" s="332"/>
      <c r="U161" s="340"/>
      <c r="V161" s="333"/>
      <c r="W161" s="450" t="s">
        <v>40</v>
      </c>
      <c r="X161" s="804"/>
      <c r="Y161" s="805" t="str">
        <f t="shared" si="15"/>
        <v/>
      </c>
      <c r="Z161" s="289"/>
      <c r="AA161" s="290"/>
      <c r="AB161" s="291">
        <f t="shared" si="17"/>
        <v>0</v>
      </c>
      <c r="AC161" s="977">
        <f t="shared" si="16"/>
        <v>0</v>
      </c>
      <c r="AD161" s="293"/>
      <c r="AE161" s="280">
        <f t="shared" si="18"/>
        <v>0</v>
      </c>
      <c r="AF161" s="280">
        <f t="shared" si="19"/>
        <v>0</v>
      </c>
      <c r="AG161" s="280">
        <f t="shared" si="20"/>
        <v>0</v>
      </c>
      <c r="AH161" s="280">
        <f t="shared" si="21"/>
        <v>0</v>
      </c>
      <c r="AI161" s="294"/>
    </row>
    <row r="162" spans="1:35" s="22" customFormat="1" ht="16.5" customHeight="1" x14ac:dyDescent="0.2">
      <c r="A162" s="324">
        <v>145</v>
      </c>
      <c r="B162" s="325"/>
      <c r="C162" s="326"/>
      <c r="D162" s="327"/>
      <c r="E162" s="359"/>
      <c r="F162" s="328"/>
      <c r="G162" s="341"/>
      <c r="H162" s="342"/>
      <c r="I162" s="330"/>
      <c r="J162" s="331"/>
      <c r="K162" s="344"/>
      <c r="L162" s="333"/>
      <c r="M162" s="333"/>
      <c r="N162" s="334"/>
      <c r="O162" s="335"/>
      <c r="P162" s="336"/>
      <c r="Q162" s="337"/>
      <c r="R162" s="338"/>
      <c r="S162" s="339"/>
      <c r="T162" s="332"/>
      <c r="U162" s="340"/>
      <c r="V162" s="333"/>
      <c r="W162" s="450" t="s">
        <v>40</v>
      </c>
      <c r="X162" s="804"/>
      <c r="Y162" s="805" t="str">
        <f t="shared" si="15"/>
        <v/>
      </c>
      <c r="Z162" s="289"/>
      <c r="AA162" s="290"/>
      <c r="AB162" s="291">
        <f t="shared" si="17"/>
        <v>0</v>
      </c>
      <c r="AC162" s="977">
        <f t="shared" si="16"/>
        <v>0</v>
      </c>
      <c r="AD162" s="293"/>
      <c r="AE162" s="280">
        <f t="shared" si="18"/>
        <v>0</v>
      </c>
      <c r="AF162" s="280">
        <f t="shared" si="19"/>
        <v>0</v>
      </c>
      <c r="AG162" s="280">
        <f t="shared" si="20"/>
        <v>0</v>
      </c>
      <c r="AH162" s="280">
        <f t="shared" si="21"/>
        <v>0</v>
      </c>
      <c r="AI162" s="294"/>
    </row>
    <row r="163" spans="1:35" s="22" customFormat="1" ht="16.5" customHeight="1" x14ac:dyDescent="0.2">
      <c r="A163" s="324">
        <v>146</v>
      </c>
      <c r="B163" s="325"/>
      <c r="C163" s="326"/>
      <c r="D163" s="327"/>
      <c r="E163" s="359"/>
      <c r="F163" s="328"/>
      <c r="G163" s="341"/>
      <c r="H163" s="342"/>
      <c r="I163" s="330"/>
      <c r="J163" s="331"/>
      <c r="K163" s="344"/>
      <c r="L163" s="333"/>
      <c r="M163" s="333"/>
      <c r="N163" s="334"/>
      <c r="O163" s="335"/>
      <c r="P163" s="336"/>
      <c r="Q163" s="337"/>
      <c r="R163" s="338"/>
      <c r="S163" s="339"/>
      <c r="T163" s="332"/>
      <c r="U163" s="340"/>
      <c r="V163" s="333"/>
      <c r="W163" s="450" t="s">
        <v>40</v>
      </c>
      <c r="X163" s="804"/>
      <c r="Y163" s="805" t="str">
        <f t="shared" si="15"/>
        <v/>
      </c>
      <c r="Z163" s="289"/>
      <c r="AA163" s="290"/>
      <c r="AB163" s="291">
        <f t="shared" si="17"/>
        <v>0</v>
      </c>
      <c r="AC163" s="977">
        <f t="shared" si="16"/>
        <v>0</v>
      </c>
      <c r="AD163" s="293"/>
      <c r="AE163" s="280">
        <f t="shared" si="18"/>
        <v>0</v>
      </c>
      <c r="AF163" s="280">
        <f t="shared" si="19"/>
        <v>0</v>
      </c>
      <c r="AG163" s="280">
        <f t="shared" si="20"/>
        <v>0</v>
      </c>
      <c r="AH163" s="280">
        <f t="shared" si="21"/>
        <v>0</v>
      </c>
      <c r="AI163" s="294"/>
    </row>
    <row r="164" spans="1:35" s="22" customFormat="1" ht="16.5" customHeight="1" x14ac:dyDescent="0.2">
      <c r="A164" s="324">
        <v>147</v>
      </c>
      <c r="B164" s="325"/>
      <c r="C164" s="326"/>
      <c r="D164" s="327"/>
      <c r="E164" s="359"/>
      <c r="F164" s="328"/>
      <c r="G164" s="341"/>
      <c r="H164" s="342"/>
      <c r="I164" s="330"/>
      <c r="J164" s="331"/>
      <c r="K164" s="344"/>
      <c r="L164" s="333"/>
      <c r="M164" s="333"/>
      <c r="N164" s="334"/>
      <c r="O164" s="335"/>
      <c r="P164" s="336"/>
      <c r="Q164" s="337"/>
      <c r="R164" s="338"/>
      <c r="S164" s="339"/>
      <c r="T164" s="332"/>
      <c r="U164" s="340"/>
      <c r="V164" s="333"/>
      <c r="W164" s="450" t="s">
        <v>40</v>
      </c>
      <c r="X164" s="804"/>
      <c r="Y164" s="805" t="str">
        <f t="shared" si="15"/>
        <v/>
      </c>
      <c r="Z164" s="289"/>
      <c r="AA164" s="290"/>
      <c r="AB164" s="291">
        <f t="shared" si="17"/>
        <v>0</v>
      </c>
      <c r="AC164" s="977">
        <f t="shared" si="16"/>
        <v>0</v>
      </c>
      <c r="AD164" s="293"/>
      <c r="AE164" s="280">
        <f t="shared" si="18"/>
        <v>0</v>
      </c>
      <c r="AF164" s="280">
        <f t="shared" si="19"/>
        <v>0</v>
      </c>
      <c r="AG164" s="280">
        <f t="shared" si="20"/>
        <v>0</v>
      </c>
      <c r="AH164" s="280">
        <f t="shared" si="21"/>
        <v>0</v>
      </c>
      <c r="AI164" s="294"/>
    </row>
    <row r="165" spans="1:35" s="22" customFormat="1" ht="16.5" customHeight="1" x14ac:dyDescent="0.2">
      <c r="A165" s="324">
        <v>148</v>
      </c>
      <c r="B165" s="325"/>
      <c r="C165" s="326"/>
      <c r="D165" s="327"/>
      <c r="E165" s="359"/>
      <c r="F165" s="328"/>
      <c r="G165" s="341"/>
      <c r="H165" s="342"/>
      <c r="I165" s="330"/>
      <c r="J165" s="331"/>
      <c r="K165" s="344"/>
      <c r="L165" s="333"/>
      <c r="M165" s="333"/>
      <c r="N165" s="334"/>
      <c r="O165" s="335"/>
      <c r="P165" s="336"/>
      <c r="Q165" s="337"/>
      <c r="R165" s="338"/>
      <c r="S165" s="339"/>
      <c r="T165" s="332"/>
      <c r="U165" s="340"/>
      <c r="V165" s="333"/>
      <c r="W165" s="450" t="s">
        <v>40</v>
      </c>
      <c r="X165" s="804"/>
      <c r="Y165" s="805" t="str">
        <f t="shared" si="15"/>
        <v/>
      </c>
      <c r="Z165" s="289"/>
      <c r="AA165" s="290"/>
      <c r="AB165" s="291">
        <f t="shared" si="17"/>
        <v>0</v>
      </c>
      <c r="AC165" s="977">
        <f t="shared" si="16"/>
        <v>0</v>
      </c>
      <c r="AD165" s="293"/>
      <c r="AE165" s="280">
        <f t="shared" si="18"/>
        <v>0</v>
      </c>
      <c r="AF165" s="280">
        <f t="shared" si="19"/>
        <v>0</v>
      </c>
      <c r="AG165" s="280">
        <f t="shared" si="20"/>
        <v>0</v>
      </c>
      <c r="AH165" s="280">
        <f t="shared" si="21"/>
        <v>0</v>
      </c>
      <c r="AI165" s="294"/>
    </row>
    <row r="166" spans="1:35" s="22" customFormat="1" ht="16.5" customHeight="1" x14ac:dyDescent="0.2">
      <c r="A166" s="324">
        <v>149</v>
      </c>
      <c r="B166" s="325"/>
      <c r="C166" s="326"/>
      <c r="D166" s="327"/>
      <c r="E166" s="359"/>
      <c r="F166" s="328"/>
      <c r="G166" s="341"/>
      <c r="H166" s="342"/>
      <c r="I166" s="330"/>
      <c r="J166" s="331"/>
      <c r="K166" s="344"/>
      <c r="L166" s="333"/>
      <c r="M166" s="333"/>
      <c r="N166" s="334"/>
      <c r="O166" s="335"/>
      <c r="P166" s="336"/>
      <c r="Q166" s="337"/>
      <c r="R166" s="338"/>
      <c r="S166" s="339"/>
      <c r="T166" s="332"/>
      <c r="U166" s="340"/>
      <c r="V166" s="333"/>
      <c r="W166" s="450" t="s">
        <v>40</v>
      </c>
      <c r="X166" s="804"/>
      <c r="Y166" s="805" t="str">
        <f t="shared" si="15"/>
        <v/>
      </c>
      <c r="Z166" s="289"/>
      <c r="AA166" s="290"/>
      <c r="AB166" s="291">
        <f t="shared" si="17"/>
        <v>0</v>
      </c>
      <c r="AC166" s="977">
        <f t="shared" si="16"/>
        <v>0</v>
      </c>
      <c r="AD166" s="293"/>
      <c r="AE166" s="280">
        <f t="shared" si="18"/>
        <v>0</v>
      </c>
      <c r="AF166" s="280">
        <f t="shared" si="19"/>
        <v>0</v>
      </c>
      <c r="AG166" s="280">
        <f t="shared" si="20"/>
        <v>0</v>
      </c>
      <c r="AH166" s="280">
        <f t="shared" si="21"/>
        <v>0</v>
      </c>
      <c r="AI166" s="294"/>
    </row>
    <row r="167" spans="1:35" s="22" customFormat="1" ht="16.5" customHeight="1" x14ac:dyDescent="0.2">
      <c r="A167" s="324">
        <v>150</v>
      </c>
      <c r="B167" s="325"/>
      <c r="C167" s="326"/>
      <c r="D167" s="327"/>
      <c r="E167" s="359"/>
      <c r="F167" s="328"/>
      <c r="G167" s="341"/>
      <c r="H167" s="342"/>
      <c r="I167" s="330"/>
      <c r="J167" s="331"/>
      <c r="K167" s="344"/>
      <c r="L167" s="333"/>
      <c r="M167" s="333"/>
      <c r="N167" s="334"/>
      <c r="O167" s="335"/>
      <c r="P167" s="336"/>
      <c r="Q167" s="337"/>
      <c r="R167" s="338"/>
      <c r="S167" s="339"/>
      <c r="T167" s="332"/>
      <c r="U167" s="340"/>
      <c r="V167" s="333"/>
      <c r="W167" s="450" t="s">
        <v>40</v>
      </c>
      <c r="X167" s="804"/>
      <c r="Y167" s="805" t="str">
        <f t="shared" si="15"/>
        <v/>
      </c>
      <c r="Z167" s="289"/>
      <c r="AA167" s="290"/>
      <c r="AB167" s="291">
        <f t="shared" si="17"/>
        <v>0</v>
      </c>
      <c r="AC167" s="977">
        <f t="shared" si="16"/>
        <v>0</v>
      </c>
      <c r="AD167" s="293"/>
      <c r="AE167" s="280">
        <f t="shared" si="18"/>
        <v>0</v>
      </c>
      <c r="AF167" s="280">
        <f t="shared" si="19"/>
        <v>0</v>
      </c>
      <c r="AG167" s="280">
        <f t="shared" si="20"/>
        <v>0</v>
      </c>
      <c r="AH167" s="280">
        <f t="shared" si="21"/>
        <v>0</v>
      </c>
      <c r="AI167" s="294"/>
    </row>
    <row r="168" spans="1:35" s="22" customFormat="1" ht="16.5" customHeight="1" x14ac:dyDescent="0.2">
      <c r="A168" s="324">
        <v>151</v>
      </c>
      <c r="B168" s="325"/>
      <c r="C168" s="326"/>
      <c r="D168" s="327"/>
      <c r="E168" s="359"/>
      <c r="F168" s="328"/>
      <c r="G168" s="341"/>
      <c r="H168" s="342"/>
      <c r="I168" s="330"/>
      <c r="J168" s="331"/>
      <c r="K168" s="344"/>
      <c r="L168" s="333"/>
      <c r="M168" s="333"/>
      <c r="N168" s="334"/>
      <c r="O168" s="335"/>
      <c r="P168" s="336"/>
      <c r="Q168" s="337"/>
      <c r="R168" s="338"/>
      <c r="S168" s="339"/>
      <c r="T168" s="332"/>
      <c r="U168" s="340"/>
      <c r="V168" s="333"/>
      <c r="W168" s="450" t="s">
        <v>40</v>
      </c>
      <c r="X168" s="804"/>
      <c r="Y168" s="805" t="str">
        <f t="shared" si="15"/>
        <v/>
      </c>
      <c r="Z168" s="289"/>
      <c r="AA168" s="290"/>
      <c r="AB168" s="291">
        <f t="shared" si="17"/>
        <v>0</v>
      </c>
      <c r="AC168" s="977">
        <f t="shared" si="16"/>
        <v>0</v>
      </c>
      <c r="AD168" s="293"/>
      <c r="AE168" s="280">
        <f t="shared" si="18"/>
        <v>0</v>
      </c>
      <c r="AF168" s="280">
        <f t="shared" si="19"/>
        <v>0</v>
      </c>
      <c r="AG168" s="280">
        <f t="shared" si="20"/>
        <v>0</v>
      </c>
      <c r="AH168" s="280">
        <f t="shared" si="21"/>
        <v>0</v>
      </c>
      <c r="AI168" s="294"/>
    </row>
    <row r="169" spans="1:35" s="22" customFormat="1" ht="16.5" customHeight="1" x14ac:dyDescent="0.2">
      <c r="A169" s="324">
        <v>152</v>
      </c>
      <c r="B169" s="325"/>
      <c r="C169" s="326"/>
      <c r="D169" s="327"/>
      <c r="E169" s="359"/>
      <c r="F169" s="328"/>
      <c r="G169" s="341"/>
      <c r="H169" s="342"/>
      <c r="I169" s="330"/>
      <c r="J169" s="331"/>
      <c r="K169" s="344"/>
      <c r="L169" s="333"/>
      <c r="M169" s="333"/>
      <c r="N169" s="334"/>
      <c r="O169" s="335"/>
      <c r="P169" s="336"/>
      <c r="Q169" s="337"/>
      <c r="R169" s="338"/>
      <c r="S169" s="339"/>
      <c r="T169" s="332"/>
      <c r="U169" s="340"/>
      <c r="V169" s="333"/>
      <c r="W169" s="450" t="s">
        <v>40</v>
      </c>
      <c r="X169" s="804"/>
      <c r="Y169" s="805" t="str">
        <f t="shared" si="15"/>
        <v/>
      </c>
      <c r="Z169" s="289"/>
      <c r="AA169" s="290"/>
      <c r="AB169" s="291">
        <f t="shared" si="17"/>
        <v>0</v>
      </c>
      <c r="AC169" s="977">
        <f t="shared" si="16"/>
        <v>0</v>
      </c>
      <c r="AD169" s="293"/>
      <c r="AE169" s="280">
        <f t="shared" si="18"/>
        <v>0</v>
      </c>
      <c r="AF169" s="280">
        <f t="shared" si="19"/>
        <v>0</v>
      </c>
      <c r="AG169" s="280">
        <f t="shared" si="20"/>
        <v>0</v>
      </c>
      <c r="AH169" s="280">
        <f t="shared" si="21"/>
        <v>0</v>
      </c>
      <c r="AI169" s="294"/>
    </row>
    <row r="170" spans="1:35" s="22" customFormat="1" ht="16.5" customHeight="1" x14ac:dyDescent="0.2">
      <c r="A170" s="324">
        <v>153</v>
      </c>
      <c r="B170" s="325"/>
      <c r="C170" s="326"/>
      <c r="D170" s="327"/>
      <c r="E170" s="359"/>
      <c r="F170" s="328"/>
      <c r="G170" s="341"/>
      <c r="H170" s="342"/>
      <c r="I170" s="330"/>
      <c r="J170" s="331"/>
      <c r="K170" s="344"/>
      <c r="L170" s="333"/>
      <c r="M170" s="333"/>
      <c r="N170" s="334"/>
      <c r="O170" s="335"/>
      <c r="P170" s="336"/>
      <c r="Q170" s="337"/>
      <c r="R170" s="338"/>
      <c r="S170" s="339"/>
      <c r="T170" s="332"/>
      <c r="U170" s="340"/>
      <c r="V170" s="333"/>
      <c r="W170" s="450" t="s">
        <v>40</v>
      </c>
      <c r="X170" s="804"/>
      <c r="Y170" s="805" t="str">
        <f t="shared" si="15"/>
        <v/>
      </c>
      <c r="Z170" s="289"/>
      <c r="AA170" s="290"/>
      <c r="AB170" s="291">
        <f t="shared" si="17"/>
        <v>0</v>
      </c>
      <c r="AC170" s="977">
        <f t="shared" si="16"/>
        <v>0</v>
      </c>
      <c r="AD170" s="293"/>
      <c r="AE170" s="280">
        <f t="shared" si="18"/>
        <v>0</v>
      </c>
      <c r="AF170" s="280">
        <f t="shared" si="19"/>
        <v>0</v>
      </c>
      <c r="AG170" s="280">
        <f t="shared" si="20"/>
        <v>0</v>
      </c>
      <c r="AH170" s="280">
        <f t="shared" si="21"/>
        <v>0</v>
      </c>
      <c r="AI170" s="294"/>
    </row>
    <row r="171" spans="1:35" s="22" customFormat="1" ht="16.5" customHeight="1" x14ac:dyDescent="0.2">
      <c r="A171" s="324">
        <v>154</v>
      </c>
      <c r="B171" s="325"/>
      <c r="C171" s="326"/>
      <c r="D171" s="327"/>
      <c r="E171" s="359"/>
      <c r="F171" s="328"/>
      <c r="G171" s="341"/>
      <c r="H171" s="342"/>
      <c r="I171" s="330"/>
      <c r="J171" s="331"/>
      <c r="K171" s="344"/>
      <c r="L171" s="333"/>
      <c r="M171" s="333"/>
      <c r="N171" s="334"/>
      <c r="O171" s="335"/>
      <c r="P171" s="336"/>
      <c r="Q171" s="337"/>
      <c r="R171" s="338"/>
      <c r="S171" s="339"/>
      <c r="T171" s="332"/>
      <c r="U171" s="340"/>
      <c r="V171" s="333"/>
      <c r="W171" s="450" t="s">
        <v>40</v>
      </c>
      <c r="X171" s="804"/>
      <c r="Y171" s="805" t="str">
        <f t="shared" si="15"/>
        <v/>
      </c>
      <c r="Z171" s="289"/>
      <c r="AA171" s="290"/>
      <c r="AB171" s="291">
        <f t="shared" si="17"/>
        <v>0</v>
      </c>
      <c r="AC171" s="977">
        <f t="shared" si="16"/>
        <v>0</v>
      </c>
      <c r="AD171" s="293"/>
      <c r="AE171" s="280">
        <f t="shared" si="18"/>
        <v>0</v>
      </c>
      <c r="AF171" s="280">
        <f t="shared" si="19"/>
        <v>0</v>
      </c>
      <c r="AG171" s="280">
        <f t="shared" si="20"/>
        <v>0</v>
      </c>
      <c r="AH171" s="280">
        <f t="shared" si="21"/>
        <v>0</v>
      </c>
      <c r="AI171" s="294"/>
    </row>
    <row r="172" spans="1:35" s="22" customFormat="1" ht="16.5" customHeight="1" x14ac:dyDescent="0.2">
      <c r="A172" s="324">
        <v>155</v>
      </c>
      <c r="B172" s="325"/>
      <c r="C172" s="326"/>
      <c r="D172" s="327"/>
      <c r="E172" s="359"/>
      <c r="F172" s="328"/>
      <c r="G172" s="341"/>
      <c r="H172" s="342"/>
      <c r="I172" s="330"/>
      <c r="J172" s="331"/>
      <c r="K172" s="344"/>
      <c r="L172" s="333"/>
      <c r="M172" s="333"/>
      <c r="N172" s="334"/>
      <c r="O172" s="335"/>
      <c r="P172" s="336"/>
      <c r="Q172" s="337"/>
      <c r="R172" s="338"/>
      <c r="S172" s="339"/>
      <c r="T172" s="332"/>
      <c r="U172" s="340"/>
      <c r="V172" s="333"/>
      <c r="W172" s="450" t="s">
        <v>40</v>
      </c>
      <c r="X172" s="804"/>
      <c r="Y172" s="805" t="str">
        <f t="shared" si="15"/>
        <v/>
      </c>
      <c r="Z172" s="289"/>
      <c r="AA172" s="290"/>
      <c r="AB172" s="291">
        <f t="shared" si="17"/>
        <v>0</v>
      </c>
      <c r="AC172" s="977">
        <f t="shared" si="16"/>
        <v>0</v>
      </c>
      <c r="AD172" s="293"/>
      <c r="AE172" s="280">
        <f t="shared" si="18"/>
        <v>0</v>
      </c>
      <c r="AF172" s="280">
        <f t="shared" si="19"/>
        <v>0</v>
      </c>
      <c r="AG172" s="280">
        <f t="shared" si="20"/>
        <v>0</v>
      </c>
      <c r="AH172" s="280">
        <f t="shared" si="21"/>
        <v>0</v>
      </c>
      <c r="AI172" s="294"/>
    </row>
    <row r="173" spans="1:35" s="22" customFormat="1" ht="16.5" customHeight="1" x14ac:dyDescent="0.2">
      <c r="A173" s="324">
        <v>156</v>
      </c>
      <c r="B173" s="325"/>
      <c r="C173" s="326"/>
      <c r="D173" s="327"/>
      <c r="E173" s="359"/>
      <c r="F173" s="328"/>
      <c r="G173" s="341"/>
      <c r="H173" s="342"/>
      <c r="I173" s="330"/>
      <c r="J173" s="331"/>
      <c r="K173" s="344"/>
      <c r="L173" s="333"/>
      <c r="M173" s="333"/>
      <c r="N173" s="334"/>
      <c r="O173" s="335"/>
      <c r="P173" s="336"/>
      <c r="Q173" s="337"/>
      <c r="R173" s="338"/>
      <c r="S173" s="339"/>
      <c r="T173" s="332"/>
      <c r="U173" s="340"/>
      <c r="V173" s="333"/>
      <c r="W173" s="450" t="s">
        <v>40</v>
      </c>
      <c r="X173" s="804"/>
      <c r="Y173" s="805" t="str">
        <f t="shared" si="15"/>
        <v/>
      </c>
      <c r="Z173" s="289"/>
      <c r="AA173" s="290"/>
      <c r="AB173" s="291">
        <f t="shared" si="17"/>
        <v>0</v>
      </c>
      <c r="AC173" s="977">
        <f t="shared" si="16"/>
        <v>0</v>
      </c>
      <c r="AD173" s="293"/>
      <c r="AE173" s="280">
        <f t="shared" si="18"/>
        <v>0</v>
      </c>
      <c r="AF173" s="280">
        <f t="shared" si="19"/>
        <v>0</v>
      </c>
      <c r="AG173" s="280">
        <f t="shared" si="20"/>
        <v>0</v>
      </c>
      <c r="AH173" s="280">
        <f t="shared" si="21"/>
        <v>0</v>
      </c>
      <c r="AI173" s="294"/>
    </row>
    <row r="174" spans="1:35" s="22" customFormat="1" ht="16.5" customHeight="1" x14ac:dyDescent="0.2">
      <c r="A174" s="324">
        <v>157</v>
      </c>
      <c r="B174" s="325"/>
      <c r="C174" s="326"/>
      <c r="D174" s="327"/>
      <c r="E174" s="359"/>
      <c r="F174" s="328"/>
      <c r="G174" s="341"/>
      <c r="H174" s="342"/>
      <c r="I174" s="330"/>
      <c r="J174" s="331"/>
      <c r="K174" s="344"/>
      <c r="L174" s="333"/>
      <c r="M174" s="333"/>
      <c r="N174" s="334"/>
      <c r="O174" s="335"/>
      <c r="P174" s="336"/>
      <c r="Q174" s="337"/>
      <c r="R174" s="338"/>
      <c r="S174" s="339"/>
      <c r="T174" s="332"/>
      <c r="U174" s="340"/>
      <c r="V174" s="333"/>
      <c r="W174" s="450" t="s">
        <v>40</v>
      </c>
      <c r="X174" s="804"/>
      <c r="Y174" s="805" t="str">
        <f t="shared" si="15"/>
        <v/>
      </c>
      <c r="Z174" s="289"/>
      <c r="AA174" s="290"/>
      <c r="AB174" s="291">
        <f t="shared" si="17"/>
        <v>0</v>
      </c>
      <c r="AC174" s="977">
        <f t="shared" si="16"/>
        <v>0</v>
      </c>
      <c r="AD174" s="293"/>
      <c r="AE174" s="280">
        <f t="shared" si="18"/>
        <v>0</v>
      </c>
      <c r="AF174" s="280">
        <f t="shared" si="19"/>
        <v>0</v>
      </c>
      <c r="AG174" s="280">
        <f t="shared" si="20"/>
        <v>0</v>
      </c>
      <c r="AH174" s="280">
        <f t="shared" si="21"/>
        <v>0</v>
      </c>
      <c r="AI174" s="294"/>
    </row>
    <row r="175" spans="1:35" s="22" customFormat="1" ht="16.5" customHeight="1" x14ac:dyDescent="0.2">
      <c r="A175" s="324">
        <v>158</v>
      </c>
      <c r="B175" s="325"/>
      <c r="C175" s="326"/>
      <c r="D175" s="327"/>
      <c r="E175" s="359"/>
      <c r="F175" s="328"/>
      <c r="G175" s="341"/>
      <c r="H175" s="342"/>
      <c r="I175" s="330"/>
      <c r="J175" s="331"/>
      <c r="K175" s="344"/>
      <c r="L175" s="333"/>
      <c r="M175" s="333"/>
      <c r="N175" s="334"/>
      <c r="O175" s="335"/>
      <c r="P175" s="336"/>
      <c r="Q175" s="337"/>
      <c r="R175" s="338"/>
      <c r="S175" s="339"/>
      <c r="T175" s="332"/>
      <c r="U175" s="340"/>
      <c r="V175" s="333"/>
      <c r="W175" s="450" t="s">
        <v>40</v>
      </c>
      <c r="X175" s="804"/>
      <c r="Y175" s="805" t="str">
        <f t="shared" si="15"/>
        <v/>
      </c>
      <c r="Z175" s="289"/>
      <c r="AA175" s="290"/>
      <c r="AB175" s="291">
        <f t="shared" si="17"/>
        <v>0</v>
      </c>
      <c r="AC175" s="977">
        <f t="shared" si="16"/>
        <v>0</v>
      </c>
      <c r="AD175" s="293"/>
      <c r="AE175" s="280">
        <f t="shared" si="18"/>
        <v>0</v>
      </c>
      <c r="AF175" s="280">
        <f t="shared" si="19"/>
        <v>0</v>
      </c>
      <c r="AG175" s="280">
        <f t="shared" si="20"/>
        <v>0</v>
      </c>
      <c r="AH175" s="280">
        <f t="shared" si="21"/>
        <v>0</v>
      </c>
      <c r="AI175" s="294"/>
    </row>
    <row r="176" spans="1:35" s="22" customFormat="1" ht="16.5" customHeight="1" x14ac:dyDescent="0.2">
      <c r="A176" s="324">
        <v>159</v>
      </c>
      <c r="B176" s="325"/>
      <c r="C176" s="326"/>
      <c r="D176" s="327"/>
      <c r="E176" s="359"/>
      <c r="F176" s="328"/>
      <c r="G176" s="341"/>
      <c r="H176" s="342"/>
      <c r="I176" s="330"/>
      <c r="J176" s="331"/>
      <c r="K176" s="344"/>
      <c r="L176" s="333"/>
      <c r="M176" s="333"/>
      <c r="N176" s="334"/>
      <c r="O176" s="335"/>
      <c r="P176" s="336"/>
      <c r="Q176" s="337"/>
      <c r="R176" s="338"/>
      <c r="S176" s="339"/>
      <c r="T176" s="332"/>
      <c r="U176" s="340"/>
      <c r="V176" s="333"/>
      <c r="W176" s="450" t="s">
        <v>40</v>
      </c>
      <c r="X176" s="804"/>
      <c r="Y176" s="805" t="str">
        <f t="shared" si="15"/>
        <v/>
      </c>
      <c r="Z176" s="289"/>
      <c r="AA176" s="290"/>
      <c r="AB176" s="291">
        <f t="shared" si="17"/>
        <v>0</v>
      </c>
      <c r="AC176" s="977">
        <f t="shared" si="16"/>
        <v>0</v>
      </c>
      <c r="AD176" s="293"/>
      <c r="AE176" s="280">
        <f t="shared" si="18"/>
        <v>0</v>
      </c>
      <c r="AF176" s="280">
        <f t="shared" si="19"/>
        <v>0</v>
      </c>
      <c r="AG176" s="280">
        <f t="shared" si="20"/>
        <v>0</v>
      </c>
      <c r="AH176" s="280">
        <f t="shared" si="21"/>
        <v>0</v>
      </c>
      <c r="AI176" s="294"/>
    </row>
    <row r="177" spans="1:35" s="22" customFormat="1" ht="16.5" customHeight="1" x14ac:dyDescent="0.2">
      <c r="A177" s="324">
        <v>160</v>
      </c>
      <c r="B177" s="325"/>
      <c r="C177" s="326"/>
      <c r="D177" s="327"/>
      <c r="E177" s="359"/>
      <c r="F177" s="328"/>
      <c r="G177" s="341"/>
      <c r="H177" s="342"/>
      <c r="I177" s="330"/>
      <c r="J177" s="331"/>
      <c r="K177" s="344"/>
      <c r="L177" s="333"/>
      <c r="M177" s="333"/>
      <c r="N177" s="334"/>
      <c r="O177" s="335"/>
      <c r="P177" s="336"/>
      <c r="Q177" s="337"/>
      <c r="R177" s="338"/>
      <c r="S177" s="339"/>
      <c r="T177" s="332"/>
      <c r="U177" s="340"/>
      <c r="V177" s="333"/>
      <c r="W177" s="450" t="s">
        <v>40</v>
      </c>
      <c r="X177" s="804"/>
      <c r="Y177" s="805" t="str">
        <f t="shared" si="15"/>
        <v/>
      </c>
      <c r="Z177" s="289"/>
      <c r="AA177" s="290"/>
      <c r="AB177" s="291">
        <f t="shared" si="17"/>
        <v>0</v>
      </c>
      <c r="AC177" s="977">
        <f t="shared" si="16"/>
        <v>0</v>
      </c>
      <c r="AD177" s="293"/>
      <c r="AE177" s="280">
        <f t="shared" si="18"/>
        <v>0</v>
      </c>
      <c r="AF177" s="280">
        <f t="shared" si="19"/>
        <v>0</v>
      </c>
      <c r="AG177" s="280">
        <f t="shared" si="20"/>
        <v>0</v>
      </c>
      <c r="AH177" s="280">
        <f t="shared" si="21"/>
        <v>0</v>
      </c>
      <c r="AI177" s="294"/>
    </row>
    <row r="178" spans="1:35" s="22" customFormat="1" ht="16.5" customHeight="1" x14ac:dyDescent="0.2">
      <c r="A178" s="324">
        <v>161</v>
      </c>
      <c r="B178" s="325"/>
      <c r="C178" s="326"/>
      <c r="D178" s="327"/>
      <c r="E178" s="359"/>
      <c r="F178" s="328"/>
      <c r="G178" s="341"/>
      <c r="H178" s="342"/>
      <c r="I178" s="330"/>
      <c r="J178" s="331"/>
      <c r="K178" s="344"/>
      <c r="L178" s="333"/>
      <c r="M178" s="333"/>
      <c r="N178" s="334"/>
      <c r="O178" s="335"/>
      <c r="P178" s="336"/>
      <c r="Q178" s="337"/>
      <c r="R178" s="338"/>
      <c r="S178" s="339"/>
      <c r="T178" s="332"/>
      <c r="U178" s="340"/>
      <c r="V178" s="333"/>
      <c r="W178" s="450" t="s">
        <v>40</v>
      </c>
      <c r="X178" s="804"/>
      <c r="Y178" s="805" t="str">
        <f t="shared" si="15"/>
        <v/>
      </c>
      <c r="Z178" s="289"/>
      <c r="AA178" s="290"/>
      <c r="AB178" s="291">
        <f t="shared" si="17"/>
        <v>0</v>
      </c>
      <c r="AC178" s="977">
        <f t="shared" si="16"/>
        <v>0</v>
      </c>
      <c r="AD178" s="293"/>
      <c r="AE178" s="280">
        <f t="shared" si="18"/>
        <v>0</v>
      </c>
      <c r="AF178" s="280">
        <f t="shared" si="19"/>
        <v>0</v>
      </c>
      <c r="AG178" s="280">
        <f t="shared" si="20"/>
        <v>0</v>
      </c>
      <c r="AH178" s="280">
        <f t="shared" si="21"/>
        <v>0</v>
      </c>
      <c r="AI178" s="294"/>
    </row>
    <row r="179" spans="1:35" s="22" customFormat="1" ht="16.5" customHeight="1" x14ac:dyDescent="0.2">
      <c r="A179" s="324">
        <v>162</v>
      </c>
      <c r="B179" s="325"/>
      <c r="C179" s="326"/>
      <c r="D179" s="327"/>
      <c r="E179" s="359"/>
      <c r="F179" s="328"/>
      <c r="G179" s="341"/>
      <c r="H179" s="342"/>
      <c r="I179" s="330"/>
      <c r="J179" s="331"/>
      <c r="K179" s="344"/>
      <c r="L179" s="333"/>
      <c r="M179" s="333"/>
      <c r="N179" s="334"/>
      <c r="O179" s="335"/>
      <c r="P179" s="336"/>
      <c r="Q179" s="337"/>
      <c r="R179" s="338"/>
      <c r="S179" s="339"/>
      <c r="T179" s="332"/>
      <c r="U179" s="340"/>
      <c r="V179" s="333"/>
      <c r="W179" s="450" t="s">
        <v>40</v>
      </c>
      <c r="X179" s="804"/>
      <c r="Y179" s="805" t="str">
        <f t="shared" si="15"/>
        <v/>
      </c>
      <c r="Z179" s="289"/>
      <c r="AA179" s="290"/>
      <c r="AB179" s="291">
        <f t="shared" si="17"/>
        <v>0</v>
      </c>
      <c r="AC179" s="977">
        <f t="shared" si="16"/>
        <v>0</v>
      </c>
      <c r="AD179" s="293"/>
      <c r="AE179" s="280">
        <f t="shared" si="18"/>
        <v>0</v>
      </c>
      <c r="AF179" s="280">
        <f t="shared" si="19"/>
        <v>0</v>
      </c>
      <c r="AG179" s="280">
        <f t="shared" si="20"/>
        <v>0</v>
      </c>
      <c r="AH179" s="280">
        <f t="shared" si="21"/>
        <v>0</v>
      </c>
      <c r="AI179" s="294"/>
    </row>
    <row r="180" spans="1:35" s="22" customFormat="1" ht="16.5" customHeight="1" x14ac:dyDescent="0.2">
      <c r="A180" s="324">
        <v>163</v>
      </c>
      <c r="B180" s="325"/>
      <c r="C180" s="326"/>
      <c r="D180" s="327"/>
      <c r="E180" s="359"/>
      <c r="F180" s="328"/>
      <c r="G180" s="341"/>
      <c r="H180" s="342"/>
      <c r="I180" s="330"/>
      <c r="J180" s="331"/>
      <c r="K180" s="344"/>
      <c r="L180" s="333"/>
      <c r="M180" s="333"/>
      <c r="N180" s="334"/>
      <c r="O180" s="335"/>
      <c r="P180" s="336"/>
      <c r="Q180" s="337"/>
      <c r="R180" s="338"/>
      <c r="S180" s="339"/>
      <c r="T180" s="332"/>
      <c r="U180" s="340"/>
      <c r="V180" s="333"/>
      <c r="W180" s="450" t="s">
        <v>40</v>
      </c>
      <c r="X180" s="804"/>
      <c r="Y180" s="805" t="str">
        <f t="shared" si="15"/>
        <v/>
      </c>
      <c r="Z180" s="289"/>
      <c r="AA180" s="290"/>
      <c r="AB180" s="291">
        <f t="shared" si="17"/>
        <v>0</v>
      </c>
      <c r="AC180" s="977">
        <f t="shared" si="16"/>
        <v>0</v>
      </c>
      <c r="AD180" s="293"/>
      <c r="AE180" s="280">
        <f t="shared" si="18"/>
        <v>0</v>
      </c>
      <c r="AF180" s="280">
        <f t="shared" si="19"/>
        <v>0</v>
      </c>
      <c r="AG180" s="280">
        <f t="shared" si="20"/>
        <v>0</v>
      </c>
      <c r="AH180" s="280">
        <f t="shared" si="21"/>
        <v>0</v>
      </c>
      <c r="AI180" s="294"/>
    </row>
    <row r="181" spans="1:35" s="22" customFormat="1" ht="16.5" customHeight="1" x14ac:dyDescent="0.2">
      <c r="A181" s="324">
        <v>164</v>
      </c>
      <c r="B181" s="325"/>
      <c r="C181" s="326"/>
      <c r="D181" s="327"/>
      <c r="E181" s="359"/>
      <c r="F181" s="328"/>
      <c r="G181" s="341"/>
      <c r="H181" s="342"/>
      <c r="I181" s="330"/>
      <c r="J181" s="331"/>
      <c r="K181" s="344"/>
      <c r="L181" s="333"/>
      <c r="M181" s="333"/>
      <c r="N181" s="334"/>
      <c r="O181" s="335"/>
      <c r="P181" s="336"/>
      <c r="Q181" s="337"/>
      <c r="R181" s="338"/>
      <c r="S181" s="339"/>
      <c r="T181" s="332"/>
      <c r="U181" s="340"/>
      <c r="V181" s="333"/>
      <c r="W181" s="450" t="s">
        <v>40</v>
      </c>
      <c r="X181" s="804"/>
      <c r="Y181" s="805" t="str">
        <f t="shared" si="15"/>
        <v/>
      </c>
      <c r="Z181" s="289"/>
      <c r="AA181" s="290"/>
      <c r="AB181" s="291">
        <f t="shared" si="17"/>
        <v>0</v>
      </c>
      <c r="AC181" s="977">
        <f t="shared" si="16"/>
        <v>0</v>
      </c>
      <c r="AD181" s="293"/>
      <c r="AE181" s="280">
        <f t="shared" si="18"/>
        <v>0</v>
      </c>
      <c r="AF181" s="280">
        <f t="shared" si="19"/>
        <v>0</v>
      </c>
      <c r="AG181" s="280">
        <f t="shared" si="20"/>
        <v>0</v>
      </c>
      <c r="AH181" s="280">
        <f t="shared" si="21"/>
        <v>0</v>
      </c>
      <c r="AI181" s="294"/>
    </row>
    <row r="182" spans="1:35" s="22" customFormat="1" ht="16.5" customHeight="1" x14ac:dyDescent="0.2">
      <c r="A182" s="324">
        <v>165</v>
      </c>
      <c r="B182" s="325"/>
      <c r="C182" s="326"/>
      <c r="D182" s="327"/>
      <c r="E182" s="359"/>
      <c r="F182" s="328"/>
      <c r="G182" s="341"/>
      <c r="H182" s="342"/>
      <c r="I182" s="330"/>
      <c r="J182" s="331"/>
      <c r="K182" s="344"/>
      <c r="L182" s="333"/>
      <c r="M182" s="333"/>
      <c r="N182" s="334"/>
      <c r="O182" s="335"/>
      <c r="P182" s="336"/>
      <c r="Q182" s="337"/>
      <c r="R182" s="338"/>
      <c r="S182" s="339"/>
      <c r="T182" s="332"/>
      <c r="U182" s="340"/>
      <c r="V182" s="333"/>
      <c r="W182" s="450" t="s">
        <v>40</v>
      </c>
      <c r="X182" s="804"/>
      <c r="Y182" s="805" t="str">
        <f t="shared" si="15"/>
        <v/>
      </c>
      <c r="Z182" s="289"/>
      <c r="AA182" s="290"/>
      <c r="AB182" s="291">
        <f t="shared" si="17"/>
        <v>0</v>
      </c>
      <c r="AC182" s="977">
        <f t="shared" si="16"/>
        <v>0</v>
      </c>
      <c r="AD182" s="293"/>
      <c r="AE182" s="280">
        <f t="shared" si="18"/>
        <v>0</v>
      </c>
      <c r="AF182" s="280">
        <f t="shared" si="19"/>
        <v>0</v>
      </c>
      <c r="AG182" s="280">
        <f t="shared" si="20"/>
        <v>0</v>
      </c>
      <c r="AH182" s="280">
        <f t="shared" si="21"/>
        <v>0</v>
      </c>
      <c r="AI182" s="294"/>
    </row>
    <row r="183" spans="1:35" s="22" customFormat="1" ht="16.5" customHeight="1" x14ac:dyDescent="0.2">
      <c r="A183" s="324">
        <v>166</v>
      </c>
      <c r="B183" s="325"/>
      <c r="C183" s="326"/>
      <c r="D183" s="327"/>
      <c r="E183" s="359"/>
      <c r="F183" s="328"/>
      <c r="G183" s="341"/>
      <c r="H183" s="342"/>
      <c r="I183" s="330"/>
      <c r="J183" s="331"/>
      <c r="K183" s="344"/>
      <c r="L183" s="333"/>
      <c r="M183" s="333"/>
      <c r="N183" s="334"/>
      <c r="O183" s="335"/>
      <c r="P183" s="336"/>
      <c r="Q183" s="337"/>
      <c r="R183" s="338"/>
      <c r="S183" s="339"/>
      <c r="T183" s="332"/>
      <c r="U183" s="340"/>
      <c r="V183" s="333"/>
      <c r="W183" s="450" t="s">
        <v>40</v>
      </c>
      <c r="X183" s="804"/>
      <c r="Y183" s="805" t="str">
        <f t="shared" si="15"/>
        <v/>
      </c>
      <c r="Z183" s="289"/>
      <c r="AA183" s="290"/>
      <c r="AB183" s="291">
        <f t="shared" si="17"/>
        <v>0</v>
      </c>
      <c r="AC183" s="977">
        <f t="shared" si="16"/>
        <v>0</v>
      </c>
      <c r="AD183" s="293"/>
      <c r="AE183" s="280">
        <f t="shared" si="18"/>
        <v>0</v>
      </c>
      <c r="AF183" s="280">
        <f t="shared" si="19"/>
        <v>0</v>
      </c>
      <c r="AG183" s="280">
        <f t="shared" si="20"/>
        <v>0</v>
      </c>
      <c r="AH183" s="280">
        <f t="shared" si="21"/>
        <v>0</v>
      </c>
      <c r="AI183" s="294"/>
    </row>
    <row r="184" spans="1:35" s="22" customFormat="1" ht="16.5" customHeight="1" x14ac:dyDescent="0.2">
      <c r="A184" s="324">
        <v>167</v>
      </c>
      <c r="B184" s="325"/>
      <c r="C184" s="326"/>
      <c r="D184" s="327"/>
      <c r="E184" s="359"/>
      <c r="F184" s="328"/>
      <c r="G184" s="341"/>
      <c r="H184" s="342"/>
      <c r="I184" s="330"/>
      <c r="J184" s="331"/>
      <c r="K184" s="344"/>
      <c r="L184" s="333"/>
      <c r="M184" s="333"/>
      <c r="N184" s="334"/>
      <c r="O184" s="335"/>
      <c r="P184" s="336"/>
      <c r="Q184" s="337"/>
      <c r="R184" s="338"/>
      <c r="S184" s="339"/>
      <c r="T184" s="332"/>
      <c r="U184" s="340"/>
      <c r="V184" s="333"/>
      <c r="W184" s="450" t="s">
        <v>40</v>
      </c>
      <c r="X184" s="804"/>
      <c r="Y184" s="805" t="str">
        <f t="shared" si="15"/>
        <v/>
      </c>
      <c r="Z184" s="289"/>
      <c r="AA184" s="290"/>
      <c r="AB184" s="291">
        <f t="shared" si="17"/>
        <v>0</v>
      </c>
      <c r="AC184" s="977">
        <f t="shared" si="16"/>
        <v>0</v>
      </c>
      <c r="AD184" s="293"/>
      <c r="AE184" s="280">
        <f t="shared" si="18"/>
        <v>0</v>
      </c>
      <c r="AF184" s="280">
        <f t="shared" si="19"/>
        <v>0</v>
      </c>
      <c r="AG184" s="280">
        <f t="shared" si="20"/>
        <v>0</v>
      </c>
      <c r="AH184" s="280">
        <f t="shared" si="21"/>
        <v>0</v>
      </c>
      <c r="AI184" s="294"/>
    </row>
    <row r="185" spans="1:35" s="22" customFormat="1" ht="16.5" customHeight="1" x14ac:dyDescent="0.2">
      <c r="A185" s="324">
        <v>168</v>
      </c>
      <c r="B185" s="325"/>
      <c r="C185" s="326"/>
      <c r="D185" s="327"/>
      <c r="E185" s="359"/>
      <c r="F185" s="328"/>
      <c r="G185" s="341"/>
      <c r="H185" s="342"/>
      <c r="I185" s="330"/>
      <c r="J185" s="331"/>
      <c r="K185" s="344"/>
      <c r="L185" s="333"/>
      <c r="M185" s="333"/>
      <c r="N185" s="334"/>
      <c r="O185" s="335"/>
      <c r="P185" s="336"/>
      <c r="Q185" s="337"/>
      <c r="R185" s="338"/>
      <c r="S185" s="339"/>
      <c r="T185" s="332"/>
      <c r="U185" s="340"/>
      <c r="V185" s="333"/>
      <c r="W185" s="450" t="s">
        <v>40</v>
      </c>
      <c r="X185" s="804"/>
      <c r="Y185" s="805" t="str">
        <f t="shared" si="15"/>
        <v/>
      </c>
      <c r="Z185" s="289"/>
      <c r="AA185" s="290"/>
      <c r="AB185" s="291">
        <f t="shared" si="17"/>
        <v>0</v>
      </c>
      <c r="AC185" s="977">
        <f t="shared" si="16"/>
        <v>0</v>
      </c>
      <c r="AD185" s="293"/>
      <c r="AE185" s="280">
        <f t="shared" si="18"/>
        <v>0</v>
      </c>
      <c r="AF185" s="280">
        <f t="shared" si="19"/>
        <v>0</v>
      </c>
      <c r="AG185" s="280">
        <f t="shared" si="20"/>
        <v>0</v>
      </c>
      <c r="AH185" s="280">
        <f t="shared" si="21"/>
        <v>0</v>
      </c>
      <c r="AI185" s="294"/>
    </row>
    <row r="186" spans="1:35" s="22" customFormat="1" ht="16.5" customHeight="1" x14ac:dyDescent="0.2">
      <c r="A186" s="324">
        <v>169</v>
      </c>
      <c r="B186" s="325"/>
      <c r="C186" s="326"/>
      <c r="D186" s="327"/>
      <c r="E186" s="359"/>
      <c r="F186" s="328"/>
      <c r="G186" s="341"/>
      <c r="H186" s="342"/>
      <c r="I186" s="330"/>
      <c r="J186" s="331"/>
      <c r="K186" s="344"/>
      <c r="L186" s="333"/>
      <c r="M186" s="333"/>
      <c r="N186" s="334"/>
      <c r="O186" s="335"/>
      <c r="P186" s="336"/>
      <c r="Q186" s="337"/>
      <c r="R186" s="338"/>
      <c r="S186" s="339"/>
      <c r="T186" s="332"/>
      <c r="U186" s="340"/>
      <c r="V186" s="333"/>
      <c r="W186" s="450" t="s">
        <v>40</v>
      </c>
      <c r="X186" s="804"/>
      <c r="Y186" s="805" t="str">
        <f t="shared" si="15"/>
        <v/>
      </c>
      <c r="Z186" s="289"/>
      <c r="AA186" s="290"/>
      <c r="AB186" s="291">
        <f t="shared" si="17"/>
        <v>0</v>
      </c>
      <c r="AC186" s="977">
        <f t="shared" si="16"/>
        <v>0</v>
      </c>
      <c r="AD186" s="293"/>
      <c r="AE186" s="280">
        <f t="shared" si="18"/>
        <v>0</v>
      </c>
      <c r="AF186" s="280">
        <f t="shared" si="19"/>
        <v>0</v>
      </c>
      <c r="AG186" s="280">
        <f t="shared" si="20"/>
        <v>0</v>
      </c>
      <c r="AH186" s="280">
        <f t="shared" si="21"/>
        <v>0</v>
      </c>
      <c r="AI186" s="294"/>
    </row>
    <row r="187" spans="1:35" s="22" customFormat="1" ht="16.5" customHeight="1" x14ac:dyDescent="0.2">
      <c r="A187" s="324">
        <v>170</v>
      </c>
      <c r="B187" s="325"/>
      <c r="C187" s="326"/>
      <c r="D187" s="327"/>
      <c r="E187" s="359"/>
      <c r="F187" s="328"/>
      <c r="G187" s="341"/>
      <c r="H187" s="342"/>
      <c r="I187" s="330"/>
      <c r="J187" s="331"/>
      <c r="K187" s="344"/>
      <c r="L187" s="333"/>
      <c r="M187" s="333"/>
      <c r="N187" s="334"/>
      <c r="O187" s="335"/>
      <c r="P187" s="336"/>
      <c r="Q187" s="337"/>
      <c r="R187" s="338"/>
      <c r="S187" s="339"/>
      <c r="T187" s="332"/>
      <c r="U187" s="340"/>
      <c r="V187" s="333"/>
      <c r="W187" s="450" t="s">
        <v>40</v>
      </c>
      <c r="X187" s="804"/>
      <c r="Y187" s="805" t="str">
        <f t="shared" si="15"/>
        <v/>
      </c>
      <c r="Z187" s="289"/>
      <c r="AA187" s="290"/>
      <c r="AB187" s="291">
        <f t="shared" si="17"/>
        <v>0</v>
      </c>
      <c r="AC187" s="977">
        <f t="shared" si="16"/>
        <v>0</v>
      </c>
      <c r="AD187" s="293"/>
      <c r="AE187" s="280">
        <f t="shared" si="18"/>
        <v>0</v>
      </c>
      <c r="AF187" s="280">
        <f t="shared" si="19"/>
        <v>0</v>
      </c>
      <c r="AG187" s="280">
        <f t="shared" si="20"/>
        <v>0</v>
      </c>
      <c r="AH187" s="280">
        <f t="shared" si="21"/>
        <v>0</v>
      </c>
      <c r="AI187" s="294"/>
    </row>
    <row r="188" spans="1:35" s="22" customFormat="1" ht="16.5" customHeight="1" x14ac:dyDescent="0.2">
      <c r="A188" s="324">
        <v>171</v>
      </c>
      <c r="B188" s="325"/>
      <c r="C188" s="326"/>
      <c r="D188" s="327"/>
      <c r="E188" s="359"/>
      <c r="F188" s="328"/>
      <c r="G188" s="341"/>
      <c r="H188" s="342"/>
      <c r="I188" s="330"/>
      <c r="J188" s="331"/>
      <c r="K188" s="344"/>
      <c r="L188" s="333"/>
      <c r="M188" s="333"/>
      <c r="N188" s="334"/>
      <c r="O188" s="335"/>
      <c r="P188" s="336"/>
      <c r="Q188" s="337"/>
      <c r="R188" s="338"/>
      <c r="S188" s="339"/>
      <c r="T188" s="332"/>
      <c r="U188" s="340"/>
      <c r="V188" s="333"/>
      <c r="W188" s="450" t="s">
        <v>40</v>
      </c>
      <c r="X188" s="804"/>
      <c r="Y188" s="805" t="str">
        <f t="shared" si="15"/>
        <v/>
      </c>
      <c r="Z188" s="289"/>
      <c r="AA188" s="290"/>
      <c r="AB188" s="291">
        <f t="shared" si="17"/>
        <v>0</v>
      </c>
      <c r="AC188" s="977">
        <f t="shared" si="16"/>
        <v>0</v>
      </c>
      <c r="AD188" s="293"/>
      <c r="AE188" s="280">
        <f t="shared" si="18"/>
        <v>0</v>
      </c>
      <c r="AF188" s="280">
        <f t="shared" si="19"/>
        <v>0</v>
      </c>
      <c r="AG188" s="280">
        <f t="shared" si="20"/>
        <v>0</v>
      </c>
      <c r="AH188" s="280">
        <f t="shared" si="21"/>
        <v>0</v>
      </c>
      <c r="AI188" s="294"/>
    </row>
    <row r="189" spans="1:35" s="22" customFormat="1" ht="16.5" customHeight="1" x14ac:dyDescent="0.2">
      <c r="A189" s="324">
        <v>172</v>
      </c>
      <c r="B189" s="325"/>
      <c r="C189" s="326"/>
      <c r="D189" s="327"/>
      <c r="E189" s="359"/>
      <c r="F189" s="328"/>
      <c r="G189" s="341"/>
      <c r="H189" s="342"/>
      <c r="I189" s="330"/>
      <c r="J189" s="331"/>
      <c r="K189" s="344"/>
      <c r="L189" s="333"/>
      <c r="M189" s="333"/>
      <c r="N189" s="334"/>
      <c r="O189" s="335"/>
      <c r="P189" s="336"/>
      <c r="Q189" s="337"/>
      <c r="R189" s="338"/>
      <c r="S189" s="339"/>
      <c r="T189" s="332"/>
      <c r="U189" s="340"/>
      <c r="V189" s="333"/>
      <c r="W189" s="450" t="s">
        <v>40</v>
      </c>
      <c r="X189" s="804"/>
      <c r="Y189" s="805" t="str">
        <f t="shared" si="15"/>
        <v/>
      </c>
      <c r="Z189" s="289"/>
      <c r="AA189" s="290"/>
      <c r="AB189" s="291">
        <f t="shared" si="17"/>
        <v>0</v>
      </c>
      <c r="AC189" s="977">
        <f t="shared" si="16"/>
        <v>0</v>
      </c>
      <c r="AD189" s="293"/>
      <c r="AE189" s="280">
        <f t="shared" si="18"/>
        <v>0</v>
      </c>
      <c r="AF189" s="280">
        <f t="shared" si="19"/>
        <v>0</v>
      </c>
      <c r="AG189" s="280">
        <f t="shared" si="20"/>
        <v>0</v>
      </c>
      <c r="AH189" s="280">
        <f t="shared" si="21"/>
        <v>0</v>
      </c>
      <c r="AI189" s="294"/>
    </row>
    <row r="190" spans="1:35" s="22" customFormat="1" ht="16.5" customHeight="1" x14ac:dyDescent="0.2">
      <c r="A190" s="324">
        <v>173</v>
      </c>
      <c r="B190" s="325"/>
      <c r="C190" s="326"/>
      <c r="D190" s="327"/>
      <c r="E190" s="359"/>
      <c r="F190" s="328"/>
      <c r="G190" s="341"/>
      <c r="H190" s="342"/>
      <c r="I190" s="330"/>
      <c r="J190" s="331"/>
      <c r="K190" s="344"/>
      <c r="L190" s="333"/>
      <c r="M190" s="333"/>
      <c r="N190" s="334"/>
      <c r="O190" s="335"/>
      <c r="P190" s="336"/>
      <c r="Q190" s="337"/>
      <c r="R190" s="338"/>
      <c r="S190" s="339"/>
      <c r="T190" s="332"/>
      <c r="U190" s="340"/>
      <c r="V190" s="333"/>
      <c r="W190" s="450" t="s">
        <v>40</v>
      </c>
      <c r="X190" s="804"/>
      <c r="Y190" s="805" t="str">
        <f t="shared" si="15"/>
        <v/>
      </c>
      <c r="Z190" s="289"/>
      <c r="AA190" s="290"/>
      <c r="AB190" s="291">
        <f t="shared" si="17"/>
        <v>0</v>
      </c>
      <c r="AC190" s="977">
        <f t="shared" si="16"/>
        <v>0</v>
      </c>
      <c r="AD190" s="293"/>
      <c r="AE190" s="280">
        <f t="shared" si="18"/>
        <v>0</v>
      </c>
      <c r="AF190" s="280">
        <f t="shared" si="19"/>
        <v>0</v>
      </c>
      <c r="AG190" s="280">
        <f t="shared" si="20"/>
        <v>0</v>
      </c>
      <c r="AH190" s="280">
        <f t="shared" si="21"/>
        <v>0</v>
      </c>
      <c r="AI190" s="294"/>
    </row>
    <row r="191" spans="1:35" s="22" customFormat="1" ht="16.5" customHeight="1" x14ac:dyDescent="0.2">
      <c r="A191" s="324">
        <v>174</v>
      </c>
      <c r="B191" s="325"/>
      <c r="C191" s="326"/>
      <c r="D191" s="327"/>
      <c r="E191" s="359"/>
      <c r="F191" s="328"/>
      <c r="G191" s="341"/>
      <c r="H191" s="342"/>
      <c r="I191" s="330"/>
      <c r="J191" s="331"/>
      <c r="K191" s="344"/>
      <c r="L191" s="333"/>
      <c r="M191" s="333"/>
      <c r="N191" s="334"/>
      <c r="O191" s="335"/>
      <c r="P191" s="336"/>
      <c r="Q191" s="337"/>
      <c r="R191" s="338"/>
      <c r="S191" s="339"/>
      <c r="T191" s="332"/>
      <c r="U191" s="340"/>
      <c r="V191" s="333"/>
      <c r="W191" s="450" t="s">
        <v>40</v>
      </c>
      <c r="X191" s="804"/>
      <c r="Y191" s="805" t="str">
        <f t="shared" si="15"/>
        <v/>
      </c>
      <c r="Z191" s="289"/>
      <c r="AA191" s="290"/>
      <c r="AB191" s="291">
        <f t="shared" si="17"/>
        <v>0</v>
      </c>
      <c r="AC191" s="977">
        <f t="shared" si="16"/>
        <v>0</v>
      </c>
      <c r="AD191" s="293"/>
      <c r="AE191" s="280">
        <f t="shared" si="18"/>
        <v>0</v>
      </c>
      <c r="AF191" s="280">
        <f t="shared" si="19"/>
        <v>0</v>
      </c>
      <c r="AG191" s="280">
        <f t="shared" si="20"/>
        <v>0</v>
      </c>
      <c r="AH191" s="280">
        <f t="shared" si="21"/>
        <v>0</v>
      </c>
      <c r="AI191" s="294"/>
    </row>
    <row r="192" spans="1:35" s="22" customFormat="1" ht="16.5" customHeight="1" x14ac:dyDescent="0.2">
      <c r="A192" s="324">
        <v>175</v>
      </c>
      <c r="B192" s="325"/>
      <c r="C192" s="326"/>
      <c r="D192" s="327"/>
      <c r="E192" s="359"/>
      <c r="F192" s="328"/>
      <c r="G192" s="341"/>
      <c r="H192" s="342"/>
      <c r="I192" s="330"/>
      <c r="J192" s="331"/>
      <c r="K192" s="344"/>
      <c r="L192" s="333"/>
      <c r="M192" s="333"/>
      <c r="N192" s="334"/>
      <c r="O192" s="335"/>
      <c r="P192" s="336"/>
      <c r="Q192" s="337"/>
      <c r="R192" s="338"/>
      <c r="S192" s="339"/>
      <c r="T192" s="332"/>
      <c r="U192" s="340"/>
      <c r="V192" s="333"/>
      <c r="W192" s="450" t="s">
        <v>40</v>
      </c>
      <c r="X192" s="804"/>
      <c r="Y192" s="805" t="str">
        <f t="shared" si="15"/>
        <v/>
      </c>
      <c r="Z192" s="289"/>
      <c r="AA192" s="290"/>
      <c r="AB192" s="291">
        <f t="shared" si="17"/>
        <v>0</v>
      </c>
      <c r="AC192" s="977">
        <f t="shared" si="16"/>
        <v>0</v>
      </c>
      <c r="AD192" s="293"/>
      <c r="AE192" s="280">
        <f t="shared" si="18"/>
        <v>0</v>
      </c>
      <c r="AF192" s="280">
        <f t="shared" si="19"/>
        <v>0</v>
      </c>
      <c r="AG192" s="280">
        <f t="shared" si="20"/>
        <v>0</v>
      </c>
      <c r="AH192" s="280">
        <f t="shared" si="21"/>
        <v>0</v>
      </c>
      <c r="AI192" s="294"/>
    </row>
    <row r="193" spans="1:35" s="22" customFormat="1" ht="16.5" customHeight="1" x14ac:dyDescent="0.2">
      <c r="A193" s="324">
        <v>176</v>
      </c>
      <c r="B193" s="325"/>
      <c r="C193" s="326"/>
      <c r="D193" s="327"/>
      <c r="E193" s="359"/>
      <c r="F193" s="328"/>
      <c r="G193" s="341"/>
      <c r="H193" s="342"/>
      <c r="I193" s="330"/>
      <c r="J193" s="331"/>
      <c r="K193" s="344"/>
      <c r="L193" s="333"/>
      <c r="M193" s="333"/>
      <c r="N193" s="334"/>
      <c r="O193" s="335"/>
      <c r="P193" s="336"/>
      <c r="Q193" s="337"/>
      <c r="R193" s="338"/>
      <c r="S193" s="339"/>
      <c r="T193" s="332"/>
      <c r="U193" s="340"/>
      <c r="V193" s="333"/>
      <c r="W193" s="450" t="s">
        <v>40</v>
      </c>
      <c r="X193" s="804"/>
      <c r="Y193" s="805" t="str">
        <f t="shared" si="15"/>
        <v/>
      </c>
      <c r="Z193" s="289"/>
      <c r="AA193" s="290"/>
      <c r="AB193" s="291">
        <f t="shared" si="17"/>
        <v>0</v>
      </c>
      <c r="AC193" s="977">
        <f t="shared" si="16"/>
        <v>0</v>
      </c>
      <c r="AD193" s="293"/>
      <c r="AE193" s="280">
        <f t="shared" si="18"/>
        <v>0</v>
      </c>
      <c r="AF193" s="280">
        <f t="shared" si="19"/>
        <v>0</v>
      </c>
      <c r="AG193" s="280">
        <f t="shared" si="20"/>
        <v>0</v>
      </c>
      <c r="AH193" s="280">
        <f t="shared" si="21"/>
        <v>0</v>
      </c>
      <c r="AI193" s="294"/>
    </row>
    <row r="194" spans="1:35" s="22" customFormat="1" ht="16.5" customHeight="1" x14ac:dyDescent="0.2">
      <c r="A194" s="324">
        <v>177</v>
      </c>
      <c r="B194" s="325"/>
      <c r="C194" s="326"/>
      <c r="D194" s="327"/>
      <c r="E194" s="359"/>
      <c r="F194" s="328"/>
      <c r="G194" s="341"/>
      <c r="H194" s="342"/>
      <c r="I194" s="330"/>
      <c r="J194" s="331"/>
      <c r="K194" s="344"/>
      <c r="L194" s="333"/>
      <c r="M194" s="333"/>
      <c r="N194" s="334"/>
      <c r="O194" s="335"/>
      <c r="P194" s="336"/>
      <c r="Q194" s="337"/>
      <c r="R194" s="338"/>
      <c r="S194" s="339"/>
      <c r="T194" s="332"/>
      <c r="U194" s="340"/>
      <c r="V194" s="333"/>
      <c r="W194" s="450" t="s">
        <v>40</v>
      </c>
      <c r="X194" s="804"/>
      <c r="Y194" s="805" t="str">
        <f t="shared" si="15"/>
        <v/>
      </c>
      <c r="Z194" s="289"/>
      <c r="AA194" s="290"/>
      <c r="AB194" s="291">
        <f t="shared" si="17"/>
        <v>0</v>
      </c>
      <c r="AC194" s="977">
        <f t="shared" si="16"/>
        <v>0</v>
      </c>
      <c r="AD194" s="293"/>
      <c r="AE194" s="280">
        <f t="shared" si="18"/>
        <v>0</v>
      </c>
      <c r="AF194" s="280">
        <f t="shared" si="19"/>
        <v>0</v>
      </c>
      <c r="AG194" s="280">
        <f t="shared" si="20"/>
        <v>0</v>
      </c>
      <c r="AH194" s="280">
        <f t="shared" si="21"/>
        <v>0</v>
      </c>
      <c r="AI194" s="294"/>
    </row>
    <row r="195" spans="1:35" s="22" customFormat="1" ht="16.5" customHeight="1" x14ac:dyDescent="0.2">
      <c r="A195" s="324">
        <v>178</v>
      </c>
      <c r="B195" s="325"/>
      <c r="C195" s="326"/>
      <c r="D195" s="327"/>
      <c r="E195" s="359"/>
      <c r="F195" s="328"/>
      <c r="G195" s="341"/>
      <c r="H195" s="342"/>
      <c r="I195" s="330"/>
      <c r="J195" s="331"/>
      <c r="K195" s="344"/>
      <c r="L195" s="333"/>
      <c r="M195" s="333"/>
      <c r="N195" s="334"/>
      <c r="O195" s="335"/>
      <c r="P195" s="336"/>
      <c r="Q195" s="337"/>
      <c r="R195" s="338"/>
      <c r="S195" s="339"/>
      <c r="T195" s="332"/>
      <c r="U195" s="340"/>
      <c r="V195" s="333"/>
      <c r="W195" s="450" t="s">
        <v>40</v>
      </c>
      <c r="X195" s="804"/>
      <c r="Y195" s="805" t="str">
        <f t="shared" si="15"/>
        <v/>
      </c>
      <c r="Z195" s="289"/>
      <c r="AA195" s="290"/>
      <c r="AB195" s="291">
        <f t="shared" si="17"/>
        <v>0</v>
      </c>
      <c r="AC195" s="977">
        <f t="shared" si="16"/>
        <v>0</v>
      </c>
      <c r="AD195" s="293"/>
      <c r="AE195" s="280">
        <f t="shared" si="18"/>
        <v>0</v>
      </c>
      <c r="AF195" s="280">
        <f t="shared" si="19"/>
        <v>0</v>
      </c>
      <c r="AG195" s="280">
        <f t="shared" si="20"/>
        <v>0</v>
      </c>
      <c r="AH195" s="280">
        <f t="shared" si="21"/>
        <v>0</v>
      </c>
      <c r="AI195" s="294"/>
    </row>
    <row r="196" spans="1:35" s="22" customFormat="1" ht="16.5" customHeight="1" x14ac:dyDescent="0.2">
      <c r="A196" s="324">
        <v>179</v>
      </c>
      <c r="B196" s="325"/>
      <c r="C196" s="326"/>
      <c r="D196" s="327"/>
      <c r="E196" s="359"/>
      <c r="F196" s="328"/>
      <c r="G196" s="341"/>
      <c r="H196" s="342"/>
      <c r="I196" s="330"/>
      <c r="J196" s="331"/>
      <c r="K196" s="344"/>
      <c r="L196" s="333"/>
      <c r="M196" s="333"/>
      <c r="N196" s="334"/>
      <c r="O196" s="335"/>
      <c r="P196" s="336"/>
      <c r="Q196" s="337"/>
      <c r="R196" s="338"/>
      <c r="S196" s="339"/>
      <c r="T196" s="332"/>
      <c r="U196" s="340"/>
      <c r="V196" s="333"/>
      <c r="W196" s="450" t="s">
        <v>40</v>
      </c>
      <c r="X196" s="804"/>
      <c r="Y196" s="805" t="str">
        <f t="shared" si="15"/>
        <v/>
      </c>
      <c r="Z196" s="289"/>
      <c r="AA196" s="290"/>
      <c r="AB196" s="291">
        <f t="shared" si="17"/>
        <v>0</v>
      </c>
      <c r="AC196" s="977">
        <f t="shared" si="16"/>
        <v>0</v>
      </c>
      <c r="AD196" s="293"/>
      <c r="AE196" s="280">
        <f t="shared" si="18"/>
        <v>0</v>
      </c>
      <c r="AF196" s="280">
        <f t="shared" si="19"/>
        <v>0</v>
      </c>
      <c r="AG196" s="280">
        <f t="shared" si="20"/>
        <v>0</v>
      </c>
      <c r="AH196" s="280">
        <f t="shared" si="21"/>
        <v>0</v>
      </c>
      <c r="AI196" s="294"/>
    </row>
    <row r="197" spans="1:35" s="22" customFormat="1" ht="16.5" customHeight="1" x14ac:dyDescent="0.2">
      <c r="A197" s="324">
        <v>180</v>
      </c>
      <c r="B197" s="325"/>
      <c r="C197" s="326"/>
      <c r="D197" s="327"/>
      <c r="E197" s="359"/>
      <c r="F197" s="328"/>
      <c r="G197" s="341"/>
      <c r="H197" s="342"/>
      <c r="I197" s="330"/>
      <c r="J197" s="331"/>
      <c r="K197" s="344"/>
      <c r="L197" s="333"/>
      <c r="M197" s="333"/>
      <c r="N197" s="334"/>
      <c r="O197" s="335"/>
      <c r="P197" s="336"/>
      <c r="Q197" s="337"/>
      <c r="R197" s="338"/>
      <c r="S197" s="339"/>
      <c r="T197" s="332"/>
      <c r="U197" s="340"/>
      <c r="V197" s="333"/>
      <c r="W197" s="450" t="s">
        <v>40</v>
      </c>
      <c r="X197" s="804"/>
      <c r="Y197" s="805" t="str">
        <f t="shared" si="15"/>
        <v/>
      </c>
      <c r="Z197" s="289"/>
      <c r="AA197" s="290"/>
      <c r="AB197" s="291">
        <f t="shared" si="17"/>
        <v>0</v>
      </c>
      <c r="AC197" s="977">
        <f t="shared" si="16"/>
        <v>0</v>
      </c>
      <c r="AD197" s="293"/>
      <c r="AE197" s="280">
        <f t="shared" si="18"/>
        <v>0</v>
      </c>
      <c r="AF197" s="280">
        <f t="shared" si="19"/>
        <v>0</v>
      </c>
      <c r="AG197" s="280">
        <f t="shared" si="20"/>
        <v>0</v>
      </c>
      <c r="AH197" s="280">
        <f t="shared" si="21"/>
        <v>0</v>
      </c>
      <c r="AI197" s="294"/>
    </row>
    <row r="198" spans="1:35" s="22" customFormat="1" ht="16.5" customHeight="1" x14ac:dyDescent="0.2">
      <c r="A198" s="324">
        <v>181</v>
      </c>
      <c r="B198" s="325"/>
      <c r="C198" s="326"/>
      <c r="D198" s="327"/>
      <c r="E198" s="359"/>
      <c r="F198" s="328"/>
      <c r="G198" s="341"/>
      <c r="H198" s="342"/>
      <c r="I198" s="330"/>
      <c r="J198" s="331"/>
      <c r="K198" s="344"/>
      <c r="L198" s="333"/>
      <c r="M198" s="333"/>
      <c r="N198" s="334"/>
      <c r="O198" s="335"/>
      <c r="P198" s="336"/>
      <c r="Q198" s="337"/>
      <c r="R198" s="338"/>
      <c r="S198" s="339"/>
      <c r="T198" s="332"/>
      <c r="U198" s="340"/>
      <c r="V198" s="333"/>
      <c r="W198" s="450" t="s">
        <v>40</v>
      </c>
      <c r="X198" s="804"/>
      <c r="Y198" s="805" t="str">
        <f t="shared" si="15"/>
        <v/>
      </c>
      <c r="Z198" s="289"/>
      <c r="AA198" s="290"/>
      <c r="AB198" s="291">
        <f t="shared" si="17"/>
        <v>0</v>
      </c>
      <c r="AC198" s="977">
        <f t="shared" si="16"/>
        <v>0</v>
      </c>
      <c r="AD198" s="293"/>
      <c r="AE198" s="280">
        <f t="shared" si="18"/>
        <v>0</v>
      </c>
      <c r="AF198" s="280">
        <f t="shared" si="19"/>
        <v>0</v>
      </c>
      <c r="AG198" s="280">
        <f t="shared" si="20"/>
        <v>0</v>
      </c>
      <c r="AH198" s="280">
        <f t="shared" si="21"/>
        <v>0</v>
      </c>
      <c r="AI198" s="294"/>
    </row>
    <row r="199" spans="1:35" s="22" customFormat="1" ht="16.5" customHeight="1" x14ac:dyDescent="0.2">
      <c r="A199" s="324">
        <v>182</v>
      </c>
      <c r="B199" s="325"/>
      <c r="C199" s="326"/>
      <c r="D199" s="327"/>
      <c r="E199" s="359"/>
      <c r="F199" s="328"/>
      <c r="G199" s="341"/>
      <c r="H199" s="342"/>
      <c r="I199" s="330"/>
      <c r="J199" s="331"/>
      <c r="K199" s="344"/>
      <c r="L199" s="333"/>
      <c r="M199" s="333"/>
      <c r="N199" s="334"/>
      <c r="O199" s="335"/>
      <c r="P199" s="336"/>
      <c r="Q199" s="337"/>
      <c r="R199" s="338"/>
      <c r="S199" s="339"/>
      <c r="T199" s="332"/>
      <c r="U199" s="340"/>
      <c r="V199" s="333"/>
      <c r="W199" s="450" t="s">
        <v>40</v>
      </c>
      <c r="X199" s="804"/>
      <c r="Y199" s="805" t="str">
        <f t="shared" si="15"/>
        <v/>
      </c>
      <c r="Z199" s="289"/>
      <c r="AA199" s="290"/>
      <c r="AB199" s="291">
        <f t="shared" si="17"/>
        <v>0</v>
      </c>
      <c r="AC199" s="977">
        <f t="shared" si="16"/>
        <v>0</v>
      </c>
      <c r="AD199" s="293"/>
      <c r="AE199" s="280">
        <f t="shared" si="18"/>
        <v>0</v>
      </c>
      <c r="AF199" s="280">
        <f t="shared" si="19"/>
        <v>0</v>
      </c>
      <c r="AG199" s="280">
        <f t="shared" si="20"/>
        <v>0</v>
      </c>
      <c r="AH199" s="280">
        <f t="shared" si="21"/>
        <v>0</v>
      </c>
      <c r="AI199" s="294"/>
    </row>
    <row r="200" spans="1:35" s="22" customFormat="1" ht="16.5" customHeight="1" x14ac:dyDescent="0.2">
      <c r="A200" s="324">
        <v>183</v>
      </c>
      <c r="B200" s="325"/>
      <c r="C200" s="326"/>
      <c r="D200" s="327"/>
      <c r="E200" s="359"/>
      <c r="F200" s="328"/>
      <c r="G200" s="341"/>
      <c r="H200" s="342"/>
      <c r="I200" s="330"/>
      <c r="J200" s="331"/>
      <c r="K200" s="344"/>
      <c r="L200" s="333"/>
      <c r="M200" s="333"/>
      <c r="N200" s="334"/>
      <c r="O200" s="335"/>
      <c r="P200" s="336"/>
      <c r="Q200" s="337"/>
      <c r="R200" s="338"/>
      <c r="S200" s="339"/>
      <c r="T200" s="332"/>
      <c r="U200" s="340"/>
      <c r="V200" s="333"/>
      <c r="W200" s="450" t="s">
        <v>40</v>
      </c>
      <c r="X200" s="804"/>
      <c r="Y200" s="805" t="str">
        <f t="shared" si="15"/>
        <v/>
      </c>
      <c r="Z200" s="289"/>
      <c r="AA200" s="290"/>
      <c r="AB200" s="291">
        <f t="shared" si="17"/>
        <v>0</v>
      </c>
      <c r="AC200" s="977">
        <f t="shared" si="16"/>
        <v>0</v>
      </c>
      <c r="AD200" s="293"/>
      <c r="AE200" s="280">
        <f t="shared" si="18"/>
        <v>0</v>
      </c>
      <c r="AF200" s="280">
        <f t="shared" si="19"/>
        <v>0</v>
      </c>
      <c r="AG200" s="280">
        <f t="shared" si="20"/>
        <v>0</v>
      </c>
      <c r="AH200" s="280">
        <f t="shared" si="21"/>
        <v>0</v>
      </c>
      <c r="AI200" s="294"/>
    </row>
    <row r="201" spans="1:35" s="22" customFormat="1" ht="16.5" customHeight="1" x14ac:dyDescent="0.2">
      <c r="A201" s="324">
        <v>184</v>
      </c>
      <c r="B201" s="325"/>
      <c r="C201" s="326"/>
      <c r="D201" s="327"/>
      <c r="E201" s="359"/>
      <c r="F201" s="328"/>
      <c r="G201" s="341"/>
      <c r="H201" s="342"/>
      <c r="I201" s="330"/>
      <c r="J201" s="331"/>
      <c r="K201" s="344"/>
      <c r="L201" s="333"/>
      <c r="M201" s="333"/>
      <c r="N201" s="334"/>
      <c r="O201" s="335"/>
      <c r="P201" s="336"/>
      <c r="Q201" s="337"/>
      <c r="R201" s="338"/>
      <c r="S201" s="339"/>
      <c r="T201" s="332"/>
      <c r="U201" s="340"/>
      <c r="V201" s="333"/>
      <c r="W201" s="450" t="s">
        <v>40</v>
      </c>
      <c r="X201" s="804"/>
      <c r="Y201" s="805" t="str">
        <f t="shared" si="15"/>
        <v/>
      </c>
      <c r="Z201" s="289"/>
      <c r="AA201" s="290"/>
      <c r="AB201" s="291">
        <f t="shared" si="17"/>
        <v>0</v>
      </c>
      <c r="AC201" s="977">
        <f t="shared" si="16"/>
        <v>0</v>
      </c>
      <c r="AD201" s="293"/>
      <c r="AE201" s="280">
        <f t="shared" si="18"/>
        <v>0</v>
      </c>
      <c r="AF201" s="280">
        <f t="shared" si="19"/>
        <v>0</v>
      </c>
      <c r="AG201" s="280">
        <f t="shared" si="20"/>
        <v>0</v>
      </c>
      <c r="AH201" s="280">
        <f t="shared" si="21"/>
        <v>0</v>
      </c>
      <c r="AI201" s="294"/>
    </row>
    <row r="202" spans="1:35" s="22" customFormat="1" ht="16.5" customHeight="1" x14ac:dyDescent="0.2">
      <c r="A202" s="324">
        <v>185</v>
      </c>
      <c r="B202" s="325"/>
      <c r="C202" s="326"/>
      <c r="D202" s="327"/>
      <c r="E202" s="359"/>
      <c r="F202" s="328"/>
      <c r="G202" s="341"/>
      <c r="H202" s="342"/>
      <c r="I202" s="330"/>
      <c r="J202" s="331"/>
      <c r="K202" s="344"/>
      <c r="L202" s="333"/>
      <c r="M202" s="333"/>
      <c r="N202" s="345"/>
      <c r="O202" s="346"/>
      <c r="P202" s="347"/>
      <c r="Q202" s="348"/>
      <c r="R202" s="349"/>
      <c r="S202" s="339"/>
      <c r="T202" s="332"/>
      <c r="U202" s="340"/>
      <c r="V202" s="333"/>
      <c r="W202" s="450" t="s">
        <v>40</v>
      </c>
      <c r="X202" s="804"/>
      <c r="Y202" s="805" t="str">
        <f t="shared" si="15"/>
        <v/>
      </c>
      <c r="Z202" s="289"/>
      <c r="AA202" s="290"/>
      <c r="AB202" s="291">
        <f t="shared" si="17"/>
        <v>0</v>
      </c>
      <c r="AC202" s="977">
        <f t="shared" si="16"/>
        <v>0</v>
      </c>
      <c r="AD202" s="293"/>
      <c r="AE202" s="280">
        <f t="shared" si="18"/>
        <v>0</v>
      </c>
      <c r="AF202" s="280">
        <f t="shared" si="19"/>
        <v>0</v>
      </c>
      <c r="AG202" s="280">
        <f t="shared" si="20"/>
        <v>0</v>
      </c>
      <c r="AH202" s="280">
        <f t="shared" si="21"/>
        <v>0</v>
      </c>
      <c r="AI202" s="294"/>
    </row>
    <row r="203" spans="1:35" s="22" customFormat="1" ht="16.5" customHeight="1" x14ac:dyDescent="0.2">
      <c r="A203" s="324">
        <v>186</v>
      </c>
      <c r="B203" s="325"/>
      <c r="C203" s="326"/>
      <c r="D203" s="327"/>
      <c r="E203" s="359"/>
      <c r="F203" s="328"/>
      <c r="G203" s="341"/>
      <c r="H203" s="342"/>
      <c r="I203" s="330"/>
      <c r="J203" s="331"/>
      <c r="K203" s="344"/>
      <c r="L203" s="333"/>
      <c r="M203" s="333"/>
      <c r="N203" s="345"/>
      <c r="O203" s="346"/>
      <c r="P203" s="347"/>
      <c r="Q203" s="348"/>
      <c r="R203" s="349"/>
      <c r="S203" s="339"/>
      <c r="T203" s="332"/>
      <c r="U203" s="340"/>
      <c r="V203" s="333"/>
      <c r="W203" s="450" t="s">
        <v>40</v>
      </c>
      <c r="X203" s="804"/>
      <c r="Y203" s="805" t="str">
        <f t="shared" si="15"/>
        <v/>
      </c>
      <c r="Z203" s="289"/>
      <c r="AA203" s="290"/>
      <c r="AB203" s="291">
        <f t="shared" si="17"/>
        <v>0</v>
      </c>
      <c r="AC203" s="977">
        <f t="shared" si="16"/>
        <v>0</v>
      </c>
      <c r="AD203" s="293"/>
      <c r="AE203" s="280">
        <f t="shared" si="18"/>
        <v>0</v>
      </c>
      <c r="AF203" s="280">
        <f t="shared" si="19"/>
        <v>0</v>
      </c>
      <c r="AG203" s="280">
        <f t="shared" si="20"/>
        <v>0</v>
      </c>
      <c r="AH203" s="280">
        <f t="shared" si="21"/>
        <v>0</v>
      </c>
      <c r="AI203" s="294"/>
    </row>
    <row r="204" spans="1:35" s="22" customFormat="1" ht="16.5" customHeight="1" x14ac:dyDescent="0.2">
      <c r="A204" s="324">
        <v>187</v>
      </c>
      <c r="B204" s="325"/>
      <c r="C204" s="326"/>
      <c r="D204" s="327"/>
      <c r="E204" s="359"/>
      <c r="F204" s="328"/>
      <c r="G204" s="341"/>
      <c r="H204" s="342"/>
      <c r="I204" s="330"/>
      <c r="J204" s="331"/>
      <c r="K204" s="344"/>
      <c r="L204" s="333"/>
      <c r="M204" s="333"/>
      <c r="N204" s="345"/>
      <c r="O204" s="346"/>
      <c r="P204" s="347"/>
      <c r="Q204" s="348"/>
      <c r="R204" s="349"/>
      <c r="S204" s="339"/>
      <c r="T204" s="332"/>
      <c r="U204" s="340"/>
      <c r="V204" s="333"/>
      <c r="W204" s="450" t="s">
        <v>40</v>
      </c>
      <c r="X204" s="804"/>
      <c r="Y204" s="805" t="str">
        <f t="shared" si="15"/>
        <v/>
      </c>
      <c r="Z204" s="289"/>
      <c r="AA204" s="290"/>
      <c r="AB204" s="291">
        <f t="shared" si="17"/>
        <v>0</v>
      </c>
      <c r="AC204" s="977">
        <f t="shared" si="16"/>
        <v>0</v>
      </c>
      <c r="AD204" s="293"/>
      <c r="AE204" s="280">
        <f t="shared" si="18"/>
        <v>0</v>
      </c>
      <c r="AF204" s="280">
        <f t="shared" si="19"/>
        <v>0</v>
      </c>
      <c r="AG204" s="280">
        <f t="shared" si="20"/>
        <v>0</v>
      </c>
      <c r="AH204" s="280">
        <f t="shared" si="21"/>
        <v>0</v>
      </c>
      <c r="AI204" s="294"/>
    </row>
    <row r="205" spans="1:35" s="22" customFormat="1" ht="16.5" customHeight="1" x14ac:dyDescent="0.2">
      <c r="A205" s="324">
        <v>188</v>
      </c>
      <c r="B205" s="325"/>
      <c r="C205" s="326"/>
      <c r="D205" s="327"/>
      <c r="E205" s="359"/>
      <c r="F205" s="328"/>
      <c r="G205" s="341"/>
      <c r="H205" s="342"/>
      <c r="I205" s="330"/>
      <c r="J205" s="331"/>
      <c r="K205" s="344"/>
      <c r="L205" s="333"/>
      <c r="M205" s="333"/>
      <c r="N205" s="345"/>
      <c r="O205" s="346"/>
      <c r="P205" s="347"/>
      <c r="Q205" s="348"/>
      <c r="R205" s="349"/>
      <c r="S205" s="339"/>
      <c r="T205" s="332"/>
      <c r="U205" s="340"/>
      <c r="V205" s="333"/>
      <c r="W205" s="450" t="s">
        <v>40</v>
      </c>
      <c r="X205" s="804"/>
      <c r="Y205" s="805" t="str">
        <f t="shared" si="15"/>
        <v/>
      </c>
      <c r="Z205" s="289"/>
      <c r="AA205" s="290"/>
      <c r="AB205" s="291">
        <f t="shared" si="17"/>
        <v>0</v>
      </c>
      <c r="AC205" s="977">
        <f t="shared" si="16"/>
        <v>0</v>
      </c>
      <c r="AD205" s="293"/>
      <c r="AE205" s="280">
        <f t="shared" si="18"/>
        <v>0</v>
      </c>
      <c r="AF205" s="280">
        <f t="shared" si="19"/>
        <v>0</v>
      </c>
      <c r="AG205" s="280">
        <f t="shared" si="20"/>
        <v>0</v>
      </c>
      <c r="AH205" s="280">
        <f t="shared" si="21"/>
        <v>0</v>
      </c>
      <c r="AI205" s="294"/>
    </row>
    <row r="206" spans="1:35" s="22" customFormat="1" ht="16.5" customHeight="1" x14ac:dyDescent="0.2">
      <c r="A206" s="324">
        <v>189</v>
      </c>
      <c r="B206" s="325"/>
      <c r="C206" s="326"/>
      <c r="D206" s="327"/>
      <c r="E206" s="359"/>
      <c r="F206" s="328"/>
      <c r="G206" s="341"/>
      <c r="H206" s="342"/>
      <c r="I206" s="330"/>
      <c r="J206" s="331"/>
      <c r="K206" s="344"/>
      <c r="L206" s="333"/>
      <c r="M206" s="333"/>
      <c r="N206" s="345"/>
      <c r="O206" s="346"/>
      <c r="P206" s="347"/>
      <c r="Q206" s="348"/>
      <c r="R206" s="349"/>
      <c r="S206" s="339"/>
      <c r="T206" s="332"/>
      <c r="U206" s="340"/>
      <c r="V206" s="333"/>
      <c r="W206" s="450" t="s">
        <v>40</v>
      </c>
      <c r="X206" s="804"/>
      <c r="Y206" s="805" t="str">
        <f t="shared" si="15"/>
        <v/>
      </c>
      <c r="Z206" s="289"/>
      <c r="AA206" s="290"/>
      <c r="AB206" s="291">
        <f t="shared" si="17"/>
        <v>0</v>
      </c>
      <c r="AC206" s="977">
        <f t="shared" si="16"/>
        <v>0</v>
      </c>
      <c r="AD206" s="293"/>
      <c r="AE206" s="280">
        <f t="shared" si="18"/>
        <v>0</v>
      </c>
      <c r="AF206" s="280">
        <f t="shared" si="19"/>
        <v>0</v>
      </c>
      <c r="AG206" s="280">
        <f t="shared" si="20"/>
        <v>0</v>
      </c>
      <c r="AH206" s="280">
        <f t="shared" si="21"/>
        <v>0</v>
      </c>
      <c r="AI206" s="294"/>
    </row>
    <row r="207" spans="1:35" s="22" customFormat="1" ht="16.5" customHeight="1" x14ac:dyDescent="0.2">
      <c r="A207" s="324">
        <v>190</v>
      </c>
      <c r="B207" s="325"/>
      <c r="C207" s="326"/>
      <c r="D207" s="327"/>
      <c r="E207" s="359"/>
      <c r="F207" s="328"/>
      <c r="G207" s="341"/>
      <c r="H207" s="342"/>
      <c r="I207" s="330"/>
      <c r="J207" s="331"/>
      <c r="K207" s="344"/>
      <c r="L207" s="333"/>
      <c r="M207" s="333"/>
      <c r="N207" s="345"/>
      <c r="O207" s="346"/>
      <c r="P207" s="347"/>
      <c r="Q207" s="348"/>
      <c r="R207" s="349"/>
      <c r="S207" s="339"/>
      <c r="T207" s="332"/>
      <c r="U207" s="340"/>
      <c r="V207" s="333"/>
      <c r="W207" s="450" t="s">
        <v>40</v>
      </c>
      <c r="X207" s="804"/>
      <c r="Y207" s="805" t="str">
        <f t="shared" si="15"/>
        <v/>
      </c>
      <c r="Z207" s="289"/>
      <c r="AA207" s="290"/>
      <c r="AB207" s="291">
        <f t="shared" si="17"/>
        <v>0</v>
      </c>
      <c r="AC207" s="977">
        <f t="shared" si="16"/>
        <v>0</v>
      </c>
      <c r="AD207" s="293"/>
      <c r="AE207" s="280">
        <f t="shared" si="18"/>
        <v>0</v>
      </c>
      <c r="AF207" s="280">
        <f t="shared" si="19"/>
        <v>0</v>
      </c>
      <c r="AG207" s="280">
        <f t="shared" si="20"/>
        <v>0</v>
      </c>
      <c r="AH207" s="280">
        <f t="shared" si="21"/>
        <v>0</v>
      </c>
      <c r="AI207" s="294"/>
    </row>
    <row r="208" spans="1:35" s="22" customFormat="1" ht="16.5" customHeight="1" x14ac:dyDescent="0.2">
      <c r="A208" s="324">
        <v>191</v>
      </c>
      <c r="B208" s="325"/>
      <c r="C208" s="326"/>
      <c r="D208" s="327"/>
      <c r="E208" s="359"/>
      <c r="F208" s="328"/>
      <c r="G208" s="341"/>
      <c r="H208" s="342"/>
      <c r="I208" s="330"/>
      <c r="J208" s="331"/>
      <c r="K208" s="344"/>
      <c r="L208" s="333"/>
      <c r="M208" s="333"/>
      <c r="N208" s="345"/>
      <c r="O208" s="346"/>
      <c r="P208" s="347"/>
      <c r="Q208" s="348"/>
      <c r="R208" s="349"/>
      <c r="S208" s="339"/>
      <c r="T208" s="332"/>
      <c r="U208" s="340"/>
      <c r="V208" s="333"/>
      <c r="W208" s="450" t="s">
        <v>40</v>
      </c>
      <c r="X208" s="804"/>
      <c r="Y208" s="805" t="str">
        <f t="shared" si="15"/>
        <v/>
      </c>
      <c r="Z208" s="289"/>
      <c r="AA208" s="290"/>
      <c r="AB208" s="291">
        <f t="shared" si="17"/>
        <v>0</v>
      </c>
      <c r="AC208" s="977">
        <f t="shared" si="16"/>
        <v>0</v>
      </c>
      <c r="AD208" s="293"/>
      <c r="AE208" s="280">
        <f t="shared" si="18"/>
        <v>0</v>
      </c>
      <c r="AF208" s="280">
        <f t="shared" si="19"/>
        <v>0</v>
      </c>
      <c r="AG208" s="280">
        <f t="shared" si="20"/>
        <v>0</v>
      </c>
      <c r="AH208" s="280">
        <f t="shared" si="21"/>
        <v>0</v>
      </c>
      <c r="AI208" s="294"/>
    </row>
    <row r="209" spans="1:35" s="22" customFormat="1" ht="16.5" customHeight="1" x14ac:dyDescent="0.2">
      <c r="A209" s="324">
        <v>192</v>
      </c>
      <c r="B209" s="325"/>
      <c r="C209" s="326"/>
      <c r="D209" s="327"/>
      <c r="E209" s="359"/>
      <c r="F209" s="328"/>
      <c r="G209" s="341"/>
      <c r="H209" s="342"/>
      <c r="I209" s="330"/>
      <c r="J209" s="331"/>
      <c r="K209" s="344"/>
      <c r="L209" s="333"/>
      <c r="M209" s="333"/>
      <c r="N209" s="345"/>
      <c r="O209" s="346"/>
      <c r="P209" s="347"/>
      <c r="Q209" s="348"/>
      <c r="R209" s="349"/>
      <c r="S209" s="339"/>
      <c r="T209" s="332"/>
      <c r="U209" s="340"/>
      <c r="V209" s="333"/>
      <c r="W209" s="450" t="s">
        <v>40</v>
      </c>
      <c r="X209" s="804"/>
      <c r="Y209" s="805" t="str">
        <f t="shared" si="15"/>
        <v/>
      </c>
      <c r="Z209" s="289"/>
      <c r="AA209" s="290"/>
      <c r="AB209" s="291">
        <f t="shared" si="17"/>
        <v>0</v>
      </c>
      <c r="AC209" s="977">
        <f t="shared" si="16"/>
        <v>0</v>
      </c>
      <c r="AD209" s="293"/>
      <c r="AE209" s="280">
        <f t="shared" si="18"/>
        <v>0</v>
      </c>
      <c r="AF209" s="280">
        <f t="shared" si="19"/>
        <v>0</v>
      </c>
      <c r="AG209" s="280">
        <f t="shared" si="20"/>
        <v>0</v>
      </c>
      <c r="AH209" s="280">
        <f t="shared" si="21"/>
        <v>0</v>
      </c>
      <c r="AI209" s="294"/>
    </row>
    <row r="210" spans="1:35" s="22" customFormat="1" ht="16.5" customHeight="1" x14ac:dyDescent="0.2">
      <c r="A210" s="324">
        <v>193</v>
      </c>
      <c r="B210" s="325"/>
      <c r="C210" s="326"/>
      <c r="D210" s="327"/>
      <c r="E210" s="359"/>
      <c r="F210" s="328"/>
      <c r="G210" s="341"/>
      <c r="H210" s="342"/>
      <c r="I210" s="330"/>
      <c r="J210" s="331"/>
      <c r="K210" s="344"/>
      <c r="L210" s="333"/>
      <c r="M210" s="333"/>
      <c r="N210" s="345"/>
      <c r="O210" s="346"/>
      <c r="P210" s="347"/>
      <c r="Q210" s="348"/>
      <c r="R210" s="349"/>
      <c r="S210" s="339"/>
      <c r="T210" s="332"/>
      <c r="U210" s="340"/>
      <c r="V210" s="333"/>
      <c r="W210" s="450" t="s">
        <v>40</v>
      </c>
      <c r="X210" s="804"/>
      <c r="Y210" s="805" t="str">
        <f t="shared" ref="Y210:Y273" si="22">IF(X210&lt;&gt;"",IF($K$9="ja",X210*(IFERROR(1+$M$9,1)),X210),"")</f>
        <v/>
      </c>
      <c r="Z210" s="289"/>
      <c r="AA210" s="290"/>
      <c r="AB210" s="291">
        <f t="shared" si="17"/>
        <v>0</v>
      </c>
      <c r="AC210" s="977">
        <f t="shared" ref="AC210:AC273" si="23">IF($AD$11="ja",AB210*IFERROR(1+$M$9,1),AB210)</f>
        <v>0</v>
      </c>
      <c r="AD210" s="293"/>
      <c r="AE210" s="280">
        <f t="shared" si="18"/>
        <v>0</v>
      </c>
      <c r="AF210" s="280">
        <f t="shared" si="19"/>
        <v>0</v>
      </c>
      <c r="AG210" s="280">
        <f t="shared" si="20"/>
        <v>0</v>
      </c>
      <c r="AH210" s="280">
        <f t="shared" si="21"/>
        <v>0</v>
      </c>
      <c r="AI210" s="294"/>
    </row>
    <row r="211" spans="1:35" s="22" customFormat="1" ht="16.5" customHeight="1" x14ac:dyDescent="0.2">
      <c r="A211" s="324">
        <v>194</v>
      </c>
      <c r="B211" s="325"/>
      <c r="C211" s="326"/>
      <c r="D211" s="327"/>
      <c r="E211" s="359"/>
      <c r="F211" s="328"/>
      <c r="G211" s="341"/>
      <c r="H211" s="342"/>
      <c r="I211" s="330"/>
      <c r="J211" s="331"/>
      <c r="K211" s="344"/>
      <c r="L211" s="333"/>
      <c r="M211" s="333"/>
      <c r="N211" s="345"/>
      <c r="O211" s="346"/>
      <c r="P211" s="347"/>
      <c r="Q211" s="348"/>
      <c r="R211" s="349"/>
      <c r="S211" s="339"/>
      <c r="T211" s="332"/>
      <c r="U211" s="340"/>
      <c r="V211" s="333"/>
      <c r="W211" s="450" t="s">
        <v>40</v>
      </c>
      <c r="X211" s="804"/>
      <c r="Y211" s="805" t="str">
        <f t="shared" si="22"/>
        <v/>
      </c>
      <c r="Z211" s="289"/>
      <c r="AA211" s="290"/>
      <c r="AB211" s="291">
        <f t="shared" ref="AB211:AB274" si="24">IFERROR(X211+Z211,0)</f>
        <v>0</v>
      </c>
      <c r="AC211" s="977">
        <f t="shared" si="23"/>
        <v>0</v>
      </c>
      <c r="AD211" s="293"/>
      <c r="AE211" s="280">
        <f t="shared" ref="AE211:AE274" si="25">IF(AND($M211&lt;&gt;"",ABS($M211)&gt;ABS($L211)),1,0)</f>
        <v>0</v>
      </c>
      <c r="AF211" s="280">
        <f t="shared" ref="AF211:AF274" si="26">IF($L211&lt;&gt;"",IF(AND($U211&lt;&gt;"",ABS($U211)&lt;&gt;ABS($L211),OR(AND(ISNONTEXT($N211),ABS($U211)&gt;ABS($L211)),$N211="")),1,0),0)</f>
        <v>0</v>
      </c>
      <c r="AG211" s="280">
        <f t="shared" ref="AG211:AG274" si="27">IF(AND($X211&lt;&gt;0,$U211&lt;&gt;"",ABS($X211)&gt;ABS($U211)),1,0)</f>
        <v>0</v>
      </c>
      <c r="AH211" s="280">
        <f t="shared" ref="AH211:AH274" si="28">IF(AND($X211&lt;&gt;0,$U211&lt;&gt;"",$M211&lt;&gt;"",ABS($X211)&gt;ABS($M211)),1,0)</f>
        <v>0</v>
      </c>
      <c r="AI211" s="294"/>
    </row>
    <row r="212" spans="1:35" s="22" customFormat="1" ht="16.5" customHeight="1" x14ac:dyDescent="0.2">
      <c r="A212" s="324">
        <v>195</v>
      </c>
      <c r="B212" s="325"/>
      <c r="C212" s="326"/>
      <c r="D212" s="327"/>
      <c r="E212" s="359"/>
      <c r="F212" s="328"/>
      <c r="G212" s="341"/>
      <c r="H212" s="342"/>
      <c r="I212" s="330"/>
      <c r="J212" s="331"/>
      <c r="K212" s="344"/>
      <c r="L212" s="333"/>
      <c r="M212" s="333"/>
      <c r="N212" s="345"/>
      <c r="O212" s="346"/>
      <c r="P212" s="347"/>
      <c r="Q212" s="348"/>
      <c r="R212" s="349"/>
      <c r="S212" s="339"/>
      <c r="T212" s="332"/>
      <c r="U212" s="340"/>
      <c r="V212" s="333"/>
      <c r="W212" s="450" t="s">
        <v>40</v>
      </c>
      <c r="X212" s="804"/>
      <c r="Y212" s="805" t="str">
        <f t="shared" si="22"/>
        <v/>
      </c>
      <c r="Z212" s="289"/>
      <c r="AA212" s="290"/>
      <c r="AB212" s="291">
        <f t="shared" si="24"/>
        <v>0</v>
      </c>
      <c r="AC212" s="977">
        <f t="shared" si="23"/>
        <v>0</v>
      </c>
      <c r="AD212" s="293"/>
      <c r="AE212" s="280">
        <f t="shared" si="25"/>
        <v>0</v>
      </c>
      <c r="AF212" s="280">
        <f t="shared" si="26"/>
        <v>0</v>
      </c>
      <c r="AG212" s="280">
        <f t="shared" si="27"/>
        <v>0</v>
      </c>
      <c r="AH212" s="280">
        <f t="shared" si="28"/>
        <v>0</v>
      </c>
      <c r="AI212" s="294"/>
    </row>
    <row r="213" spans="1:35" s="22" customFormat="1" ht="16.5" customHeight="1" x14ac:dyDescent="0.2">
      <c r="A213" s="324">
        <v>196</v>
      </c>
      <c r="B213" s="325"/>
      <c r="C213" s="326"/>
      <c r="D213" s="327"/>
      <c r="E213" s="359"/>
      <c r="F213" s="328"/>
      <c r="G213" s="341"/>
      <c r="H213" s="342"/>
      <c r="I213" s="330"/>
      <c r="J213" s="331"/>
      <c r="K213" s="344"/>
      <c r="L213" s="333"/>
      <c r="M213" s="333"/>
      <c r="N213" s="345"/>
      <c r="O213" s="346"/>
      <c r="P213" s="347"/>
      <c r="Q213" s="348"/>
      <c r="R213" s="349"/>
      <c r="S213" s="339"/>
      <c r="T213" s="332"/>
      <c r="U213" s="340"/>
      <c r="V213" s="333"/>
      <c r="W213" s="450" t="s">
        <v>40</v>
      </c>
      <c r="X213" s="804"/>
      <c r="Y213" s="805" t="str">
        <f t="shared" si="22"/>
        <v/>
      </c>
      <c r="Z213" s="289"/>
      <c r="AA213" s="290"/>
      <c r="AB213" s="291">
        <f t="shared" si="24"/>
        <v>0</v>
      </c>
      <c r="AC213" s="977">
        <f t="shared" si="23"/>
        <v>0</v>
      </c>
      <c r="AD213" s="293"/>
      <c r="AE213" s="280">
        <f t="shared" si="25"/>
        <v>0</v>
      </c>
      <c r="AF213" s="280">
        <f t="shared" si="26"/>
        <v>0</v>
      </c>
      <c r="AG213" s="280">
        <f t="shared" si="27"/>
        <v>0</v>
      </c>
      <c r="AH213" s="280">
        <f t="shared" si="28"/>
        <v>0</v>
      </c>
      <c r="AI213" s="294"/>
    </row>
    <row r="214" spans="1:35" s="22" customFormat="1" ht="16.5" customHeight="1" x14ac:dyDescent="0.2">
      <c r="A214" s="324">
        <v>197</v>
      </c>
      <c r="B214" s="325"/>
      <c r="C214" s="326"/>
      <c r="D214" s="327"/>
      <c r="E214" s="359"/>
      <c r="F214" s="328"/>
      <c r="G214" s="341"/>
      <c r="H214" s="342"/>
      <c r="I214" s="330"/>
      <c r="J214" s="331"/>
      <c r="K214" s="344"/>
      <c r="L214" s="333"/>
      <c r="M214" s="333"/>
      <c r="N214" s="345"/>
      <c r="O214" s="346"/>
      <c r="P214" s="347"/>
      <c r="Q214" s="348"/>
      <c r="R214" s="349"/>
      <c r="S214" s="339"/>
      <c r="T214" s="332"/>
      <c r="U214" s="340"/>
      <c r="V214" s="333"/>
      <c r="W214" s="450" t="s">
        <v>40</v>
      </c>
      <c r="X214" s="804"/>
      <c r="Y214" s="805" t="str">
        <f t="shared" si="22"/>
        <v/>
      </c>
      <c r="Z214" s="289"/>
      <c r="AA214" s="290"/>
      <c r="AB214" s="291">
        <f t="shared" si="24"/>
        <v>0</v>
      </c>
      <c r="AC214" s="977">
        <f t="shared" si="23"/>
        <v>0</v>
      </c>
      <c r="AD214" s="293"/>
      <c r="AE214" s="280">
        <f t="shared" si="25"/>
        <v>0</v>
      </c>
      <c r="AF214" s="280">
        <f t="shared" si="26"/>
        <v>0</v>
      </c>
      <c r="AG214" s="280">
        <f t="shared" si="27"/>
        <v>0</v>
      </c>
      <c r="AH214" s="280">
        <f t="shared" si="28"/>
        <v>0</v>
      </c>
      <c r="AI214" s="294"/>
    </row>
    <row r="215" spans="1:35" s="22" customFormat="1" ht="16.5" customHeight="1" x14ac:dyDescent="0.2">
      <c r="A215" s="324">
        <v>198</v>
      </c>
      <c r="B215" s="325"/>
      <c r="C215" s="326"/>
      <c r="D215" s="327"/>
      <c r="E215" s="359"/>
      <c r="F215" s="328"/>
      <c r="G215" s="341"/>
      <c r="H215" s="342"/>
      <c r="I215" s="330"/>
      <c r="J215" s="331"/>
      <c r="K215" s="344"/>
      <c r="L215" s="333"/>
      <c r="M215" s="333"/>
      <c r="N215" s="345"/>
      <c r="O215" s="346"/>
      <c r="P215" s="347"/>
      <c r="Q215" s="348"/>
      <c r="R215" s="349"/>
      <c r="S215" s="339"/>
      <c r="T215" s="332"/>
      <c r="U215" s="340"/>
      <c r="V215" s="333"/>
      <c r="W215" s="450" t="s">
        <v>40</v>
      </c>
      <c r="X215" s="804"/>
      <c r="Y215" s="805" t="str">
        <f t="shared" si="22"/>
        <v/>
      </c>
      <c r="Z215" s="289"/>
      <c r="AA215" s="290"/>
      <c r="AB215" s="291">
        <f t="shared" si="24"/>
        <v>0</v>
      </c>
      <c r="AC215" s="977">
        <f t="shared" si="23"/>
        <v>0</v>
      </c>
      <c r="AD215" s="293"/>
      <c r="AE215" s="280">
        <f t="shared" si="25"/>
        <v>0</v>
      </c>
      <c r="AF215" s="280">
        <f t="shared" si="26"/>
        <v>0</v>
      </c>
      <c r="AG215" s="280">
        <f t="shared" si="27"/>
        <v>0</v>
      </c>
      <c r="AH215" s="280">
        <f t="shared" si="28"/>
        <v>0</v>
      </c>
      <c r="AI215" s="294"/>
    </row>
    <row r="216" spans="1:35" s="22" customFormat="1" ht="16.5" customHeight="1" x14ac:dyDescent="0.2">
      <c r="A216" s="324">
        <v>199</v>
      </c>
      <c r="B216" s="325"/>
      <c r="C216" s="326"/>
      <c r="D216" s="327"/>
      <c r="E216" s="359"/>
      <c r="F216" s="328"/>
      <c r="G216" s="341"/>
      <c r="H216" s="342"/>
      <c r="I216" s="330"/>
      <c r="J216" s="331"/>
      <c r="K216" s="344"/>
      <c r="L216" s="333"/>
      <c r="M216" s="333"/>
      <c r="N216" s="345"/>
      <c r="O216" s="346"/>
      <c r="P216" s="347"/>
      <c r="Q216" s="348"/>
      <c r="R216" s="349"/>
      <c r="S216" s="339"/>
      <c r="T216" s="332"/>
      <c r="U216" s="340"/>
      <c r="V216" s="333"/>
      <c r="W216" s="450" t="s">
        <v>40</v>
      </c>
      <c r="X216" s="804"/>
      <c r="Y216" s="805" t="str">
        <f t="shared" si="22"/>
        <v/>
      </c>
      <c r="Z216" s="289"/>
      <c r="AA216" s="290"/>
      <c r="AB216" s="291">
        <f t="shared" si="24"/>
        <v>0</v>
      </c>
      <c r="AC216" s="977">
        <f t="shared" si="23"/>
        <v>0</v>
      </c>
      <c r="AD216" s="293"/>
      <c r="AE216" s="280">
        <f t="shared" si="25"/>
        <v>0</v>
      </c>
      <c r="AF216" s="280">
        <f t="shared" si="26"/>
        <v>0</v>
      </c>
      <c r="AG216" s="280">
        <f t="shared" si="27"/>
        <v>0</v>
      </c>
      <c r="AH216" s="280">
        <f t="shared" si="28"/>
        <v>0</v>
      </c>
      <c r="AI216" s="294"/>
    </row>
    <row r="217" spans="1:35" s="22" customFormat="1" ht="16.5" customHeight="1" x14ac:dyDescent="0.2">
      <c r="A217" s="324">
        <v>200</v>
      </c>
      <c r="B217" s="325"/>
      <c r="C217" s="326"/>
      <c r="D217" s="327"/>
      <c r="E217" s="359"/>
      <c r="F217" s="328"/>
      <c r="G217" s="341"/>
      <c r="H217" s="342"/>
      <c r="I217" s="330"/>
      <c r="J217" s="331"/>
      <c r="K217" s="344"/>
      <c r="L217" s="333"/>
      <c r="M217" s="333"/>
      <c r="N217" s="345"/>
      <c r="O217" s="346"/>
      <c r="P217" s="347"/>
      <c r="Q217" s="348"/>
      <c r="R217" s="349"/>
      <c r="S217" s="339"/>
      <c r="T217" s="332"/>
      <c r="U217" s="340"/>
      <c r="V217" s="333"/>
      <c r="W217" s="450" t="s">
        <v>40</v>
      </c>
      <c r="X217" s="804"/>
      <c r="Y217" s="805" t="str">
        <f t="shared" si="22"/>
        <v/>
      </c>
      <c r="Z217" s="289"/>
      <c r="AA217" s="290"/>
      <c r="AB217" s="291">
        <f t="shared" si="24"/>
        <v>0</v>
      </c>
      <c r="AC217" s="977">
        <f t="shared" si="23"/>
        <v>0</v>
      </c>
      <c r="AD217" s="293"/>
      <c r="AE217" s="280">
        <f t="shared" si="25"/>
        <v>0</v>
      </c>
      <c r="AF217" s="280">
        <f t="shared" si="26"/>
        <v>0</v>
      </c>
      <c r="AG217" s="280">
        <f t="shared" si="27"/>
        <v>0</v>
      </c>
      <c r="AH217" s="280">
        <f t="shared" si="28"/>
        <v>0</v>
      </c>
      <c r="AI217" s="294"/>
    </row>
    <row r="218" spans="1:35" s="22" customFormat="1" ht="16.5" customHeight="1" x14ac:dyDescent="0.2">
      <c r="A218" s="324">
        <v>201</v>
      </c>
      <c r="B218" s="325"/>
      <c r="C218" s="326"/>
      <c r="D218" s="327"/>
      <c r="E218" s="359"/>
      <c r="F218" s="328"/>
      <c r="G218" s="341"/>
      <c r="H218" s="342"/>
      <c r="I218" s="330"/>
      <c r="J218" s="331"/>
      <c r="K218" s="344"/>
      <c r="L218" s="333"/>
      <c r="M218" s="333"/>
      <c r="N218" s="345"/>
      <c r="O218" s="346"/>
      <c r="P218" s="347"/>
      <c r="Q218" s="348"/>
      <c r="R218" s="349"/>
      <c r="S218" s="339"/>
      <c r="T218" s="332"/>
      <c r="U218" s="340"/>
      <c r="V218" s="333"/>
      <c r="W218" s="450" t="s">
        <v>40</v>
      </c>
      <c r="X218" s="804"/>
      <c r="Y218" s="805" t="str">
        <f t="shared" si="22"/>
        <v/>
      </c>
      <c r="Z218" s="289"/>
      <c r="AA218" s="290"/>
      <c r="AB218" s="291">
        <f t="shared" si="24"/>
        <v>0</v>
      </c>
      <c r="AC218" s="977">
        <f t="shared" si="23"/>
        <v>0</v>
      </c>
      <c r="AD218" s="293"/>
      <c r="AE218" s="280">
        <f t="shared" si="25"/>
        <v>0</v>
      </c>
      <c r="AF218" s="280">
        <f t="shared" si="26"/>
        <v>0</v>
      </c>
      <c r="AG218" s="280">
        <f t="shared" si="27"/>
        <v>0</v>
      </c>
      <c r="AH218" s="280">
        <f t="shared" si="28"/>
        <v>0</v>
      </c>
      <c r="AI218" s="294"/>
    </row>
    <row r="219" spans="1:35" s="22" customFormat="1" ht="16.5" customHeight="1" x14ac:dyDescent="0.2">
      <c r="A219" s="324">
        <v>202</v>
      </c>
      <c r="B219" s="325"/>
      <c r="C219" s="326"/>
      <c r="D219" s="327"/>
      <c r="E219" s="359"/>
      <c r="F219" s="328"/>
      <c r="G219" s="341"/>
      <c r="H219" s="342"/>
      <c r="I219" s="330"/>
      <c r="J219" s="331"/>
      <c r="K219" s="344"/>
      <c r="L219" s="333"/>
      <c r="M219" s="333"/>
      <c r="N219" s="345"/>
      <c r="O219" s="346"/>
      <c r="P219" s="347"/>
      <c r="Q219" s="348"/>
      <c r="R219" s="349"/>
      <c r="S219" s="339"/>
      <c r="T219" s="332"/>
      <c r="U219" s="340"/>
      <c r="V219" s="333"/>
      <c r="W219" s="450" t="s">
        <v>40</v>
      </c>
      <c r="X219" s="804"/>
      <c r="Y219" s="805" t="str">
        <f t="shared" si="22"/>
        <v/>
      </c>
      <c r="Z219" s="289"/>
      <c r="AA219" s="290"/>
      <c r="AB219" s="291">
        <f t="shared" si="24"/>
        <v>0</v>
      </c>
      <c r="AC219" s="977">
        <f t="shared" si="23"/>
        <v>0</v>
      </c>
      <c r="AD219" s="293"/>
      <c r="AE219" s="280">
        <f t="shared" si="25"/>
        <v>0</v>
      </c>
      <c r="AF219" s="280">
        <f t="shared" si="26"/>
        <v>0</v>
      </c>
      <c r="AG219" s="280">
        <f t="shared" si="27"/>
        <v>0</v>
      </c>
      <c r="AH219" s="280">
        <f t="shared" si="28"/>
        <v>0</v>
      </c>
      <c r="AI219" s="294"/>
    </row>
    <row r="220" spans="1:35" s="22" customFormat="1" ht="16.5" customHeight="1" x14ac:dyDescent="0.2">
      <c r="A220" s="324">
        <v>203</v>
      </c>
      <c r="B220" s="325"/>
      <c r="C220" s="326"/>
      <c r="D220" s="327"/>
      <c r="E220" s="359"/>
      <c r="F220" s="328"/>
      <c r="G220" s="341"/>
      <c r="H220" s="342"/>
      <c r="I220" s="330"/>
      <c r="J220" s="331"/>
      <c r="K220" s="344"/>
      <c r="L220" s="333"/>
      <c r="M220" s="333"/>
      <c r="N220" s="345"/>
      <c r="O220" s="346"/>
      <c r="P220" s="347"/>
      <c r="Q220" s="348"/>
      <c r="R220" s="349"/>
      <c r="S220" s="339"/>
      <c r="T220" s="332"/>
      <c r="U220" s="340"/>
      <c r="V220" s="333"/>
      <c r="W220" s="450" t="s">
        <v>40</v>
      </c>
      <c r="X220" s="804"/>
      <c r="Y220" s="805" t="str">
        <f t="shared" si="22"/>
        <v/>
      </c>
      <c r="Z220" s="289"/>
      <c r="AA220" s="290"/>
      <c r="AB220" s="291">
        <f t="shared" si="24"/>
        <v>0</v>
      </c>
      <c r="AC220" s="977">
        <f t="shared" si="23"/>
        <v>0</v>
      </c>
      <c r="AD220" s="293"/>
      <c r="AE220" s="280">
        <f t="shared" si="25"/>
        <v>0</v>
      </c>
      <c r="AF220" s="280">
        <f t="shared" si="26"/>
        <v>0</v>
      </c>
      <c r="AG220" s="280">
        <f t="shared" si="27"/>
        <v>0</v>
      </c>
      <c r="AH220" s="280">
        <f t="shared" si="28"/>
        <v>0</v>
      </c>
      <c r="AI220" s="294"/>
    </row>
    <row r="221" spans="1:35" s="22" customFormat="1" ht="16.5" customHeight="1" x14ac:dyDescent="0.2">
      <c r="A221" s="324">
        <v>204</v>
      </c>
      <c r="B221" s="325"/>
      <c r="C221" s="326"/>
      <c r="D221" s="327"/>
      <c r="E221" s="359"/>
      <c r="F221" s="328"/>
      <c r="G221" s="341"/>
      <c r="H221" s="342"/>
      <c r="I221" s="330"/>
      <c r="J221" s="331"/>
      <c r="K221" s="344"/>
      <c r="L221" s="333"/>
      <c r="M221" s="333"/>
      <c r="N221" s="345"/>
      <c r="O221" s="346"/>
      <c r="P221" s="347"/>
      <c r="Q221" s="348"/>
      <c r="R221" s="349"/>
      <c r="S221" s="339"/>
      <c r="T221" s="332"/>
      <c r="U221" s="340"/>
      <c r="V221" s="333"/>
      <c r="W221" s="450" t="s">
        <v>40</v>
      </c>
      <c r="X221" s="804"/>
      <c r="Y221" s="805" t="str">
        <f t="shared" si="22"/>
        <v/>
      </c>
      <c r="Z221" s="289"/>
      <c r="AA221" s="290"/>
      <c r="AB221" s="291">
        <f t="shared" si="24"/>
        <v>0</v>
      </c>
      <c r="AC221" s="977">
        <f t="shared" si="23"/>
        <v>0</v>
      </c>
      <c r="AD221" s="293"/>
      <c r="AE221" s="280">
        <f t="shared" si="25"/>
        <v>0</v>
      </c>
      <c r="AF221" s="280">
        <f t="shared" si="26"/>
        <v>0</v>
      </c>
      <c r="AG221" s="280">
        <f t="shared" si="27"/>
        <v>0</v>
      </c>
      <c r="AH221" s="280">
        <f t="shared" si="28"/>
        <v>0</v>
      </c>
      <c r="AI221" s="294"/>
    </row>
    <row r="222" spans="1:35" s="22" customFormat="1" ht="16.5" customHeight="1" x14ac:dyDescent="0.2">
      <c r="A222" s="324">
        <v>205</v>
      </c>
      <c r="B222" s="325"/>
      <c r="C222" s="326"/>
      <c r="D222" s="327"/>
      <c r="E222" s="359"/>
      <c r="F222" s="328"/>
      <c r="G222" s="341"/>
      <c r="H222" s="342"/>
      <c r="I222" s="330"/>
      <c r="J222" s="331"/>
      <c r="K222" s="344"/>
      <c r="L222" s="333"/>
      <c r="M222" s="333"/>
      <c r="N222" s="345"/>
      <c r="O222" s="346"/>
      <c r="P222" s="347"/>
      <c r="Q222" s="348"/>
      <c r="R222" s="349"/>
      <c r="S222" s="339"/>
      <c r="T222" s="332"/>
      <c r="U222" s="340"/>
      <c r="V222" s="333"/>
      <c r="W222" s="450" t="s">
        <v>40</v>
      </c>
      <c r="X222" s="804"/>
      <c r="Y222" s="805" t="str">
        <f t="shared" si="22"/>
        <v/>
      </c>
      <c r="Z222" s="289"/>
      <c r="AA222" s="290"/>
      <c r="AB222" s="291">
        <f t="shared" si="24"/>
        <v>0</v>
      </c>
      <c r="AC222" s="977">
        <f t="shared" si="23"/>
        <v>0</v>
      </c>
      <c r="AD222" s="293"/>
      <c r="AE222" s="280">
        <f t="shared" si="25"/>
        <v>0</v>
      </c>
      <c r="AF222" s="280">
        <f t="shared" si="26"/>
        <v>0</v>
      </c>
      <c r="AG222" s="280">
        <f t="shared" si="27"/>
        <v>0</v>
      </c>
      <c r="AH222" s="280">
        <f t="shared" si="28"/>
        <v>0</v>
      </c>
      <c r="AI222" s="294"/>
    </row>
    <row r="223" spans="1:35" s="22" customFormat="1" ht="16.5" customHeight="1" x14ac:dyDescent="0.2">
      <c r="A223" s="324">
        <v>206</v>
      </c>
      <c r="B223" s="325"/>
      <c r="C223" s="326"/>
      <c r="D223" s="327"/>
      <c r="E223" s="359"/>
      <c r="F223" s="328"/>
      <c r="G223" s="341"/>
      <c r="H223" s="342"/>
      <c r="I223" s="330"/>
      <c r="J223" s="331"/>
      <c r="K223" s="344"/>
      <c r="L223" s="333"/>
      <c r="M223" s="333"/>
      <c r="N223" s="345"/>
      <c r="O223" s="346"/>
      <c r="P223" s="347"/>
      <c r="Q223" s="348"/>
      <c r="R223" s="349"/>
      <c r="S223" s="339"/>
      <c r="T223" s="332"/>
      <c r="U223" s="340"/>
      <c r="V223" s="333"/>
      <c r="W223" s="450" t="s">
        <v>40</v>
      </c>
      <c r="X223" s="804"/>
      <c r="Y223" s="805" t="str">
        <f t="shared" si="22"/>
        <v/>
      </c>
      <c r="Z223" s="289"/>
      <c r="AA223" s="290"/>
      <c r="AB223" s="291">
        <f t="shared" si="24"/>
        <v>0</v>
      </c>
      <c r="AC223" s="977">
        <f t="shared" si="23"/>
        <v>0</v>
      </c>
      <c r="AD223" s="293"/>
      <c r="AE223" s="280">
        <f t="shared" si="25"/>
        <v>0</v>
      </c>
      <c r="AF223" s="280">
        <f t="shared" si="26"/>
        <v>0</v>
      </c>
      <c r="AG223" s="280">
        <f t="shared" si="27"/>
        <v>0</v>
      </c>
      <c r="AH223" s="280">
        <f t="shared" si="28"/>
        <v>0</v>
      </c>
      <c r="AI223" s="294"/>
    </row>
    <row r="224" spans="1:35" s="22" customFormat="1" ht="16.5" customHeight="1" x14ac:dyDescent="0.2">
      <c r="A224" s="324">
        <v>207</v>
      </c>
      <c r="B224" s="325"/>
      <c r="C224" s="326"/>
      <c r="D224" s="327"/>
      <c r="E224" s="359"/>
      <c r="F224" s="328"/>
      <c r="G224" s="341"/>
      <c r="H224" s="342"/>
      <c r="I224" s="330"/>
      <c r="J224" s="331"/>
      <c r="K224" s="344"/>
      <c r="L224" s="333"/>
      <c r="M224" s="333"/>
      <c r="N224" s="345"/>
      <c r="O224" s="346"/>
      <c r="P224" s="347"/>
      <c r="Q224" s="348"/>
      <c r="R224" s="349"/>
      <c r="S224" s="339"/>
      <c r="T224" s="332"/>
      <c r="U224" s="340"/>
      <c r="V224" s="333"/>
      <c r="W224" s="450" t="s">
        <v>40</v>
      </c>
      <c r="X224" s="804"/>
      <c r="Y224" s="805" t="str">
        <f t="shared" si="22"/>
        <v/>
      </c>
      <c r="Z224" s="289"/>
      <c r="AA224" s="290"/>
      <c r="AB224" s="291">
        <f t="shared" si="24"/>
        <v>0</v>
      </c>
      <c r="AC224" s="977">
        <f t="shared" si="23"/>
        <v>0</v>
      </c>
      <c r="AD224" s="293"/>
      <c r="AE224" s="280">
        <f t="shared" si="25"/>
        <v>0</v>
      </c>
      <c r="AF224" s="280">
        <f t="shared" si="26"/>
        <v>0</v>
      </c>
      <c r="AG224" s="280">
        <f t="shared" si="27"/>
        <v>0</v>
      </c>
      <c r="AH224" s="280">
        <f t="shared" si="28"/>
        <v>0</v>
      </c>
      <c r="AI224" s="294"/>
    </row>
    <row r="225" spans="1:35" s="22" customFormat="1" ht="16.5" customHeight="1" x14ac:dyDescent="0.2">
      <c r="A225" s="324">
        <v>208</v>
      </c>
      <c r="B225" s="325"/>
      <c r="C225" s="326"/>
      <c r="D225" s="327"/>
      <c r="E225" s="359"/>
      <c r="F225" s="328"/>
      <c r="G225" s="341"/>
      <c r="H225" s="342"/>
      <c r="I225" s="330"/>
      <c r="J225" s="331"/>
      <c r="K225" s="344"/>
      <c r="L225" s="333"/>
      <c r="M225" s="333"/>
      <c r="N225" s="345"/>
      <c r="O225" s="346"/>
      <c r="P225" s="347"/>
      <c r="Q225" s="348"/>
      <c r="R225" s="349"/>
      <c r="S225" s="339"/>
      <c r="T225" s="332"/>
      <c r="U225" s="340"/>
      <c r="V225" s="333"/>
      <c r="W225" s="450" t="s">
        <v>40</v>
      </c>
      <c r="X225" s="804"/>
      <c r="Y225" s="805" t="str">
        <f t="shared" si="22"/>
        <v/>
      </c>
      <c r="Z225" s="289"/>
      <c r="AA225" s="290"/>
      <c r="AB225" s="291">
        <f t="shared" si="24"/>
        <v>0</v>
      </c>
      <c r="AC225" s="977">
        <f t="shared" si="23"/>
        <v>0</v>
      </c>
      <c r="AD225" s="293"/>
      <c r="AE225" s="280">
        <f t="shared" si="25"/>
        <v>0</v>
      </c>
      <c r="AF225" s="280">
        <f t="shared" si="26"/>
        <v>0</v>
      </c>
      <c r="AG225" s="280">
        <f t="shared" si="27"/>
        <v>0</v>
      </c>
      <c r="AH225" s="280">
        <f t="shared" si="28"/>
        <v>0</v>
      </c>
      <c r="AI225" s="294"/>
    </row>
    <row r="226" spans="1:35" s="22" customFormat="1" ht="16.5" customHeight="1" x14ac:dyDescent="0.2">
      <c r="A226" s="324">
        <v>209</v>
      </c>
      <c r="B226" s="325"/>
      <c r="C226" s="326"/>
      <c r="D226" s="327"/>
      <c r="E226" s="359"/>
      <c r="F226" s="328"/>
      <c r="G226" s="341"/>
      <c r="H226" s="342"/>
      <c r="I226" s="330"/>
      <c r="J226" s="331"/>
      <c r="K226" s="344"/>
      <c r="L226" s="333"/>
      <c r="M226" s="333"/>
      <c r="N226" s="345"/>
      <c r="O226" s="346"/>
      <c r="P226" s="347"/>
      <c r="Q226" s="348"/>
      <c r="R226" s="349"/>
      <c r="S226" s="339"/>
      <c r="T226" s="332"/>
      <c r="U226" s="340"/>
      <c r="V226" s="333"/>
      <c r="W226" s="450" t="s">
        <v>40</v>
      </c>
      <c r="X226" s="804"/>
      <c r="Y226" s="805" t="str">
        <f t="shared" si="22"/>
        <v/>
      </c>
      <c r="Z226" s="289"/>
      <c r="AA226" s="290"/>
      <c r="AB226" s="291">
        <f t="shared" si="24"/>
        <v>0</v>
      </c>
      <c r="AC226" s="977">
        <f t="shared" si="23"/>
        <v>0</v>
      </c>
      <c r="AD226" s="293"/>
      <c r="AE226" s="280">
        <f t="shared" si="25"/>
        <v>0</v>
      </c>
      <c r="AF226" s="280">
        <f t="shared" si="26"/>
        <v>0</v>
      </c>
      <c r="AG226" s="280">
        <f t="shared" si="27"/>
        <v>0</v>
      </c>
      <c r="AH226" s="280">
        <f t="shared" si="28"/>
        <v>0</v>
      </c>
      <c r="AI226" s="294"/>
    </row>
    <row r="227" spans="1:35" s="22" customFormat="1" ht="16.5" customHeight="1" x14ac:dyDescent="0.2">
      <c r="A227" s="324">
        <v>210</v>
      </c>
      <c r="B227" s="325"/>
      <c r="C227" s="326"/>
      <c r="D227" s="327"/>
      <c r="E227" s="359"/>
      <c r="F227" s="328"/>
      <c r="G227" s="341"/>
      <c r="H227" s="342"/>
      <c r="I227" s="330"/>
      <c r="J227" s="331"/>
      <c r="K227" s="344"/>
      <c r="L227" s="333"/>
      <c r="M227" s="333"/>
      <c r="N227" s="345"/>
      <c r="O227" s="346"/>
      <c r="P227" s="347"/>
      <c r="Q227" s="348"/>
      <c r="R227" s="349"/>
      <c r="S227" s="339"/>
      <c r="T227" s="332"/>
      <c r="U227" s="340"/>
      <c r="V227" s="333"/>
      <c r="W227" s="450" t="s">
        <v>40</v>
      </c>
      <c r="X227" s="804"/>
      <c r="Y227" s="805" t="str">
        <f t="shared" si="22"/>
        <v/>
      </c>
      <c r="Z227" s="289"/>
      <c r="AA227" s="290"/>
      <c r="AB227" s="291">
        <f t="shared" si="24"/>
        <v>0</v>
      </c>
      <c r="AC227" s="977">
        <f t="shared" si="23"/>
        <v>0</v>
      </c>
      <c r="AD227" s="293"/>
      <c r="AE227" s="280">
        <f t="shared" si="25"/>
        <v>0</v>
      </c>
      <c r="AF227" s="280">
        <f t="shared" si="26"/>
        <v>0</v>
      </c>
      <c r="AG227" s="280">
        <f t="shared" si="27"/>
        <v>0</v>
      </c>
      <c r="AH227" s="280">
        <f t="shared" si="28"/>
        <v>0</v>
      </c>
      <c r="AI227" s="294"/>
    </row>
    <row r="228" spans="1:35" s="22" customFormat="1" ht="16.5" customHeight="1" x14ac:dyDescent="0.2">
      <c r="A228" s="324">
        <v>211</v>
      </c>
      <c r="B228" s="325"/>
      <c r="C228" s="326"/>
      <c r="D228" s="327"/>
      <c r="E228" s="359"/>
      <c r="F228" s="328"/>
      <c r="G228" s="341"/>
      <c r="H228" s="342"/>
      <c r="I228" s="330"/>
      <c r="J228" s="331"/>
      <c r="K228" s="344"/>
      <c r="L228" s="333"/>
      <c r="M228" s="333"/>
      <c r="N228" s="334"/>
      <c r="O228" s="335"/>
      <c r="P228" s="336"/>
      <c r="Q228" s="337"/>
      <c r="R228" s="338"/>
      <c r="S228" s="339"/>
      <c r="T228" s="332"/>
      <c r="U228" s="340"/>
      <c r="V228" s="333"/>
      <c r="W228" s="450" t="s">
        <v>40</v>
      </c>
      <c r="X228" s="804"/>
      <c r="Y228" s="805" t="str">
        <f t="shared" si="22"/>
        <v/>
      </c>
      <c r="Z228" s="289"/>
      <c r="AA228" s="290"/>
      <c r="AB228" s="291">
        <f t="shared" si="24"/>
        <v>0</v>
      </c>
      <c r="AC228" s="977">
        <f t="shared" si="23"/>
        <v>0</v>
      </c>
      <c r="AD228" s="293"/>
      <c r="AE228" s="280">
        <f t="shared" si="25"/>
        <v>0</v>
      </c>
      <c r="AF228" s="280">
        <f t="shared" si="26"/>
        <v>0</v>
      </c>
      <c r="AG228" s="280">
        <f t="shared" si="27"/>
        <v>0</v>
      </c>
      <c r="AH228" s="280">
        <f t="shared" si="28"/>
        <v>0</v>
      </c>
      <c r="AI228" s="294"/>
    </row>
    <row r="229" spans="1:35" s="22" customFormat="1" ht="16.5" customHeight="1" x14ac:dyDescent="0.2">
      <c r="A229" s="324">
        <v>212</v>
      </c>
      <c r="B229" s="325"/>
      <c r="C229" s="326"/>
      <c r="D229" s="327"/>
      <c r="E229" s="359"/>
      <c r="F229" s="328"/>
      <c r="G229" s="341"/>
      <c r="H229" s="342"/>
      <c r="I229" s="330"/>
      <c r="J229" s="331"/>
      <c r="K229" s="344"/>
      <c r="L229" s="333"/>
      <c r="M229" s="333"/>
      <c r="N229" s="334"/>
      <c r="O229" s="335"/>
      <c r="P229" s="336"/>
      <c r="Q229" s="337"/>
      <c r="R229" s="338"/>
      <c r="S229" s="339"/>
      <c r="T229" s="332"/>
      <c r="U229" s="340"/>
      <c r="V229" s="333"/>
      <c r="W229" s="450" t="s">
        <v>40</v>
      </c>
      <c r="X229" s="804"/>
      <c r="Y229" s="805" t="str">
        <f t="shared" si="22"/>
        <v/>
      </c>
      <c r="Z229" s="289"/>
      <c r="AA229" s="290"/>
      <c r="AB229" s="291">
        <f t="shared" si="24"/>
        <v>0</v>
      </c>
      <c r="AC229" s="977">
        <f t="shared" si="23"/>
        <v>0</v>
      </c>
      <c r="AD229" s="293"/>
      <c r="AE229" s="280">
        <f t="shared" si="25"/>
        <v>0</v>
      </c>
      <c r="AF229" s="280">
        <f t="shared" si="26"/>
        <v>0</v>
      </c>
      <c r="AG229" s="280">
        <f t="shared" si="27"/>
        <v>0</v>
      </c>
      <c r="AH229" s="280">
        <f t="shared" si="28"/>
        <v>0</v>
      </c>
      <c r="AI229" s="294"/>
    </row>
    <row r="230" spans="1:35" s="22" customFormat="1" ht="16.5" customHeight="1" x14ac:dyDescent="0.2">
      <c r="A230" s="324">
        <v>213</v>
      </c>
      <c r="B230" s="325"/>
      <c r="C230" s="326"/>
      <c r="D230" s="327"/>
      <c r="E230" s="359"/>
      <c r="F230" s="328"/>
      <c r="G230" s="341"/>
      <c r="H230" s="342"/>
      <c r="I230" s="330"/>
      <c r="J230" s="331"/>
      <c r="K230" s="344"/>
      <c r="L230" s="333"/>
      <c r="M230" s="333"/>
      <c r="N230" s="334"/>
      <c r="O230" s="335"/>
      <c r="P230" s="336"/>
      <c r="Q230" s="337"/>
      <c r="R230" s="338"/>
      <c r="S230" s="339"/>
      <c r="T230" s="332"/>
      <c r="U230" s="340"/>
      <c r="V230" s="333"/>
      <c r="W230" s="450" t="s">
        <v>40</v>
      </c>
      <c r="X230" s="804"/>
      <c r="Y230" s="805" t="str">
        <f t="shared" si="22"/>
        <v/>
      </c>
      <c r="Z230" s="289"/>
      <c r="AA230" s="290"/>
      <c r="AB230" s="291">
        <f t="shared" si="24"/>
        <v>0</v>
      </c>
      <c r="AC230" s="977">
        <f t="shared" si="23"/>
        <v>0</v>
      </c>
      <c r="AD230" s="293"/>
      <c r="AE230" s="280">
        <f t="shared" si="25"/>
        <v>0</v>
      </c>
      <c r="AF230" s="280">
        <f t="shared" si="26"/>
        <v>0</v>
      </c>
      <c r="AG230" s="280">
        <f t="shared" si="27"/>
        <v>0</v>
      </c>
      <c r="AH230" s="280">
        <f t="shared" si="28"/>
        <v>0</v>
      </c>
      <c r="AI230" s="294"/>
    </row>
    <row r="231" spans="1:35" s="22" customFormat="1" ht="16.5" customHeight="1" x14ac:dyDescent="0.2">
      <c r="A231" s="324">
        <v>214</v>
      </c>
      <c r="B231" s="325"/>
      <c r="C231" s="326"/>
      <c r="D231" s="327"/>
      <c r="E231" s="359"/>
      <c r="F231" s="328"/>
      <c r="G231" s="341"/>
      <c r="H231" s="342"/>
      <c r="I231" s="330"/>
      <c r="J231" s="331"/>
      <c r="K231" s="344"/>
      <c r="L231" s="333"/>
      <c r="M231" s="333"/>
      <c r="N231" s="334"/>
      <c r="O231" s="335"/>
      <c r="P231" s="336"/>
      <c r="Q231" s="337"/>
      <c r="R231" s="338"/>
      <c r="S231" s="339"/>
      <c r="T231" s="332"/>
      <c r="U231" s="340"/>
      <c r="V231" s="333"/>
      <c r="W231" s="450" t="s">
        <v>40</v>
      </c>
      <c r="X231" s="804"/>
      <c r="Y231" s="805" t="str">
        <f t="shared" si="22"/>
        <v/>
      </c>
      <c r="Z231" s="289"/>
      <c r="AA231" s="290"/>
      <c r="AB231" s="291">
        <f t="shared" si="24"/>
        <v>0</v>
      </c>
      <c r="AC231" s="977">
        <f t="shared" si="23"/>
        <v>0</v>
      </c>
      <c r="AD231" s="293"/>
      <c r="AE231" s="280">
        <f t="shared" si="25"/>
        <v>0</v>
      </c>
      <c r="AF231" s="280">
        <f t="shared" si="26"/>
        <v>0</v>
      </c>
      <c r="AG231" s="280">
        <f t="shared" si="27"/>
        <v>0</v>
      </c>
      <c r="AH231" s="280">
        <f t="shared" si="28"/>
        <v>0</v>
      </c>
      <c r="AI231" s="294"/>
    </row>
    <row r="232" spans="1:35" s="22" customFormat="1" ht="16.5" customHeight="1" x14ac:dyDescent="0.2">
      <c r="A232" s="324">
        <v>215</v>
      </c>
      <c r="B232" s="325"/>
      <c r="C232" s="326"/>
      <c r="D232" s="327"/>
      <c r="E232" s="359"/>
      <c r="F232" s="328"/>
      <c r="G232" s="341"/>
      <c r="H232" s="342"/>
      <c r="I232" s="330"/>
      <c r="J232" s="331"/>
      <c r="K232" s="344"/>
      <c r="L232" s="333"/>
      <c r="M232" s="333"/>
      <c r="N232" s="334"/>
      <c r="O232" s="335"/>
      <c r="P232" s="336"/>
      <c r="Q232" s="337"/>
      <c r="R232" s="338"/>
      <c r="S232" s="339"/>
      <c r="T232" s="332"/>
      <c r="U232" s="340"/>
      <c r="V232" s="333"/>
      <c r="W232" s="450" t="s">
        <v>40</v>
      </c>
      <c r="X232" s="804"/>
      <c r="Y232" s="805" t="str">
        <f t="shared" si="22"/>
        <v/>
      </c>
      <c r="Z232" s="289"/>
      <c r="AA232" s="290"/>
      <c r="AB232" s="291">
        <f t="shared" si="24"/>
        <v>0</v>
      </c>
      <c r="AC232" s="977">
        <f t="shared" si="23"/>
        <v>0</v>
      </c>
      <c r="AD232" s="293"/>
      <c r="AE232" s="280">
        <f t="shared" si="25"/>
        <v>0</v>
      </c>
      <c r="AF232" s="280">
        <f t="shared" si="26"/>
        <v>0</v>
      </c>
      <c r="AG232" s="280">
        <f t="shared" si="27"/>
        <v>0</v>
      </c>
      <c r="AH232" s="280">
        <f t="shared" si="28"/>
        <v>0</v>
      </c>
      <c r="AI232" s="294"/>
    </row>
    <row r="233" spans="1:35" s="22" customFormat="1" ht="16.5" customHeight="1" x14ac:dyDescent="0.2">
      <c r="A233" s="324">
        <v>216</v>
      </c>
      <c r="B233" s="325"/>
      <c r="C233" s="326"/>
      <c r="D233" s="327"/>
      <c r="E233" s="359"/>
      <c r="F233" s="328"/>
      <c r="G233" s="341"/>
      <c r="H233" s="342"/>
      <c r="I233" s="330"/>
      <c r="J233" s="331"/>
      <c r="K233" s="344"/>
      <c r="L233" s="333"/>
      <c r="M233" s="333"/>
      <c r="N233" s="334"/>
      <c r="O233" s="335"/>
      <c r="P233" s="336"/>
      <c r="Q233" s="337"/>
      <c r="R233" s="338"/>
      <c r="S233" s="339"/>
      <c r="T233" s="332"/>
      <c r="U233" s="340"/>
      <c r="V233" s="333"/>
      <c r="W233" s="450" t="s">
        <v>40</v>
      </c>
      <c r="X233" s="804"/>
      <c r="Y233" s="805" t="str">
        <f t="shared" si="22"/>
        <v/>
      </c>
      <c r="Z233" s="289"/>
      <c r="AA233" s="290"/>
      <c r="AB233" s="291">
        <f t="shared" si="24"/>
        <v>0</v>
      </c>
      <c r="AC233" s="977">
        <f t="shared" si="23"/>
        <v>0</v>
      </c>
      <c r="AD233" s="293"/>
      <c r="AE233" s="280">
        <f t="shared" si="25"/>
        <v>0</v>
      </c>
      <c r="AF233" s="280">
        <f t="shared" si="26"/>
        <v>0</v>
      </c>
      <c r="AG233" s="280">
        <f t="shared" si="27"/>
        <v>0</v>
      </c>
      <c r="AH233" s="280">
        <f t="shared" si="28"/>
        <v>0</v>
      </c>
      <c r="AI233" s="294"/>
    </row>
    <row r="234" spans="1:35" s="22" customFormat="1" ht="16.5" customHeight="1" x14ac:dyDescent="0.2">
      <c r="A234" s="324">
        <v>217</v>
      </c>
      <c r="B234" s="325"/>
      <c r="C234" s="326"/>
      <c r="D234" s="327"/>
      <c r="E234" s="359"/>
      <c r="F234" s="328"/>
      <c r="G234" s="341"/>
      <c r="H234" s="342"/>
      <c r="I234" s="330"/>
      <c r="J234" s="331"/>
      <c r="K234" s="344"/>
      <c r="L234" s="333"/>
      <c r="M234" s="333"/>
      <c r="N234" s="334"/>
      <c r="O234" s="335"/>
      <c r="P234" s="336"/>
      <c r="Q234" s="337"/>
      <c r="R234" s="338"/>
      <c r="S234" s="339"/>
      <c r="T234" s="332"/>
      <c r="U234" s="340"/>
      <c r="V234" s="333"/>
      <c r="W234" s="450" t="s">
        <v>40</v>
      </c>
      <c r="X234" s="804"/>
      <c r="Y234" s="805" t="str">
        <f t="shared" si="22"/>
        <v/>
      </c>
      <c r="Z234" s="289"/>
      <c r="AA234" s="290"/>
      <c r="AB234" s="291">
        <f t="shared" si="24"/>
        <v>0</v>
      </c>
      <c r="AC234" s="977">
        <f t="shared" si="23"/>
        <v>0</v>
      </c>
      <c r="AD234" s="293"/>
      <c r="AE234" s="280">
        <f t="shared" si="25"/>
        <v>0</v>
      </c>
      <c r="AF234" s="280">
        <f t="shared" si="26"/>
        <v>0</v>
      </c>
      <c r="AG234" s="280">
        <f t="shared" si="27"/>
        <v>0</v>
      </c>
      <c r="AH234" s="280">
        <f t="shared" si="28"/>
        <v>0</v>
      </c>
      <c r="AI234" s="294"/>
    </row>
    <row r="235" spans="1:35" s="22" customFormat="1" ht="16.5" customHeight="1" x14ac:dyDescent="0.2">
      <c r="A235" s="324">
        <v>218</v>
      </c>
      <c r="B235" s="325"/>
      <c r="C235" s="326"/>
      <c r="D235" s="327"/>
      <c r="E235" s="359"/>
      <c r="F235" s="328"/>
      <c r="G235" s="341"/>
      <c r="H235" s="342"/>
      <c r="I235" s="330"/>
      <c r="J235" s="331"/>
      <c r="K235" s="344"/>
      <c r="L235" s="333"/>
      <c r="M235" s="333"/>
      <c r="N235" s="334"/>
      <c r="O235" s="335"/>
      <c r="P235" s="336"/>
      <c r="Q235" s="337"/>
      <c r="R235" s="338"/>
      <c r="S235" s="339"/>
      <c r="T235" s="344"/>
      <c r="U235" s="340"/>
      <c r="V235" s="333"/>
      <c r="W235" s="450" t="s">
        <v>40</v>
      </c>
      <c r="X235" s="804"/>
      <c r="Y235" s="805" t="str">
        <f t="shared" si="22"/>
        <v/>
      </c>
      <c r="Z235" s="289"/>
      <c r="AA235" s="290"/>
      <c r="AB235" s="291">
        <f t="shared" si="24"/>
        <v>0</v>
      </c>
      <c r="AC235" s="977">
        <f t="shared" si="23"/>
        <v>0</v>
      </c>
      <c r="AD235" s="293"/>
      <c r="AE235" s="280">
        <f t="shared" si="25"/>
        <v>0</v>
      </c>
      <c r="AF235" s="280">
        <f t="shared" si="26"/>
        <v>0</v>
      </c>
      <c r="AG235" s="280">
        <f t="shared" si="27"/>
        <v>0</v>
      </c>
      <c r="AH235" s="280">
        <f t="shared" si="28"/>
        <v>0</v>
      </c>
      <c r="AI235" s="294"/>
    </row>
    <row r="236" spans="1:35" s="22" customFormat="1" ht="16.5" customHeight="1" x14ac:dyDescent="0.2">
      <c r="A236" s="324">
        <v>219</v>
      </c>
      <c r="B236" s="325"/>
      <c r="C236" s="326"/>
      <c r="D236" s="327"/>
      <c r="E236" s="359"/>
      <c r="F236" s="328"/>
      <c r="G236" s="341"/>
      <c r="H236" s="342"/>
      <c r="I236" s="330"/>
      <c r="J236" s="331"/>
      <c r="K236" s="344"/>
      <c r="L236" s="333"/>
      <c r="M236" s="333"/>
      <c r="N236" s="334"/>
      <c r="O236" s="335"/>
      <c r="P236" s="336"/>
      <c r="Q236" s="337"/>
      <c r="R236" s="338"/>
      <c r="S236" s="339"/>
      <c r="T236" s="332"/>
      <c r="U236" s="340"/>
      <c r="V236" s="333"/>
      <c r="W236" s="450" t="s">
        <v>40</v>
      </c>
      <c r="X236" s="804"/>
      <c r="Y236" s="805" t="str">
        <f t="shared" si="22"/>
        <v/>
      </c>
      <c r="Z236" s="289"/>
      <c r="AA236" s="290"/>
      <c r="AB236" s="291">
        <f t="shared" si="24"/>
        <v>0</v>
      </c>
      <c r="AC236" s="977">
        <f t="shared" si="23"/>
        <v>0</v>
      </c>
      <c r="AD236" s="293"/>
      <c r="AE236" s="280">
        <f t="shared" si="25"/>
        <v>0</v>
      </c>
      <c r="AF236" s="280">
        <f t="shared" si="26"/>
        <v>0</v>
      </c>
      <c r="AG236" s="280">
        <f t="shared" si="27"/>
        <v>0</v>
      </c>
      <c r="AH236" s="280">
        <f t="shared" si="28"/>
        <v>0</v>
      </c>
      <c r="AI236" s="294"/>
    </row>
    <row r="237" spans="1:35" s="22" customFormat="1" ht="16.5" customHeight="1" x14ac:dyDescent="0.2">
      <c r="A237" s="324">
        <v>220</v>
      </c>
      <c r="B237" s="325"/>
      <c r="C237" s="326"/>
      <c r="D237" s="327"/>
      <c r="E237" s="359"/>
      <c r="F237" s="328"/>
      <c r="G237" s="341"/>
      <c r="H237" s="342"/>
      <c r="I237" s="330"/>
      <c r="J237" s="331"/>
      <c r="K237" s="344"/>
      <c r="L237" s="333"/>
      <c r="M237" s="333"/>
      <c r="N237" s="334"/>
      <c r="O237" s="335"/>
      <c r="P237" s="336"/>
      <c r="Q237" s="337"/>
      <c r="R237" s="338"/>
      <c r="S237" s="339"/>
      <c r="T237" s="332"/>
      <c r="U237" s="340"/>
      <c r="V237" s="333"/>
      <c r="W237" s="450" t="s">
        <v>40</v>
      </c>
      <c r="X237" s="804"/>
      <c r="Y237" s="805" t="str">
        <f t="shared" si="22"/>
        <v/>
      </c>
      <c r="Z237" s="289"/>
      <c r="AA237" s="290"/>
      <c r="AB237" s="291">
        <f t="shared" si="24"/>
        <v>0</v>
      </c>
      <c r="AC237" s="977">
        <f t="shared" si="23"/>
        <v>0</v>
      </c>
      <c r="AD237" s="293"/>
      <c r="AE237" s="280">
        <f t="shared" si="25"/>
        <v>0</v>
      </c>
      <c r="AF237" s="280">
        <f t="shared" si="26"/>
        <v>0</v>
      </c>
      <c r="AG237" s="280">
        <f t="shared" si="27"/>
        <v>0</v>
      </c>
      <c r="AH237" s="280">
        <f t="shared" si="28"/>
        <v>0</v>
      </c>
      <c r="AI237" s="294"/>
    </row>
    <row r="238" spans="1:35" s="22" customFormat="1" ht="16.5" customHeight="1" x14ac:dyDescent="0.2">
      <c r="A238" s="324">
        <v>221</v>
      </c>
      <c r="B238" s="325"/>
      <c r="C238" s="326"/>
      <c r="D238" s="327"/>
      <c r="E238" s="359"/>
      <c r="F238" s="328"/>
      <c r="G238" s="341"/>
      <c r="H238" s="342"/>
      <c r="I238" s="330"/>
      <c r="J238" s="331"/>
      <c r="K238" s="344"/>
      <c r="L238" s="333"/>
      <c r="M238" s="333"/>
      <c r="N238" s="334"/>
      <c r="O238" s="335"/>
      <c r="P238" s="336"/>
      <c r="Q238" s="337"/>
      <c r="R238" s="338"/>
      <c r="S238" s="339"/>
      <c r="T238" s="332"/>
      <c r="U238" s="340"/>
      <c r="V238" s="333"/>
      <c r="W238" s="450" t="s">
        <v>40</v>
      </c>
      <c r="X238" s="804"/>
      <c r="Y238" s="805" t="str">
        <f t="shared" si="22"/>
        <v/>
      </c>
      <c r="Z238" s="289"/>
      <c r="AA238" s="290"/>
      <c r="AB238" s="291">
        <f t="shared" si="24"/>
        <v>0</v>
      </c>
      <c r="AC238" s="977">
        <f t="shared" si="23"/>
        <v>0</v>
      </c>
      <c r="AD238" s="293"/>
      <c r="AE238" s="280">
        <f t="shared" si="25"/>
        <v>0</v>
      </c>
      <c r="AF238" s="280">
        <f t="shared" si="26"/>
        <v>0</v>
      </c>
      <c r="AG238" s="280">
        <f t="shared" si="27"/>
        <v>0</v>
      </c>
      <c r="AH238" s="280">
        <f t="shared" si="28"/>
        <v>0</v>
      </c>
      <c r="AI238" s="294"/>
    </row>
    <row r="239" spans="1:35" s="22" customFormat="1" ht="16.5" customHeight="1" x14ac:dyDescent="0.2">
      <c r="A239" s="324">
        <v>222</v>
      </c>
      <c r="B239" s="325"/>
      <c r="C239" s="326"/>
      <c r="D239" s="327"/>
      <c r="E239" s="359"/>
      <c r="F239" s="328"/>
      <c r="G239" s="341"/>
      <c r="H239" s="342"/>
      <c r="I239" s="330"/>
      <c r="J239" s="331"/>
      <c r="K239" s="344"/>
      <c r="L239" s="333"/>
      <c r="M239" s="333"/>
      <c r="N239" s="334"/>
      <c r="O239" s="335"/>
      <c r="P239" s="336"/>
      <c r="Q239" s="337"/>
      <c r="R239" s="338"/>
      <c r="S239" s="339"/>
      <c r="T239" s="332"/>
      <c r="U239" s="340"/>
      <c r="V239" s="333"/>
      <c r="W239" s="450" t="s">
        <v>40</v>
      </c>
      <c r="X239" s="804"/>
      <c r="Y239" s="805" t="str">
        <f t="shared" si="22"/>
        <v/>
      </c>
      <c r="Z239" s="289"/>
      <c r="AA239" s="290"/>
      <c r="AB239" s="291">
        <f t="shared" si="24"/>
        <v>0</v>
      </c>
      <c r="AC239" s="977">
        <f t="shared" si="23"/>
        <v>0</v>
      </c>
      <c r="AD239" s="293"/>
      <c r="AE239" s="280">
        <f t="shared" si="25"/>
        <v>0</v>
      </c>
      <c r="AF239" s="280">
        <f t="shared" si="26"/>
        <v>0</v>
      </c>
      <c r="AG239" s="280">
        <f t="shared" si="27"/>
        <v>0</v>
      </c>
      <c r="AH239" s="280">
        <f t="shared" si="28"/>
        <v>0</v>
      </c>
      <c r="AI239" s="294"/>
    </row>
    <row r="240" spans="1:35" s="22" customFormat="1" ht="16.5" customHeight="1" x14ac:dyDescent="0.2">
      <c r="A240" s="324">
        <v>223</v>
      </c>
      <c r="B240" s="325"/>
      <c r="C240" s="326"/>
      <c r="D240" s="327"/>
      <c r="E240" s="359"/>
      <c r="F240" s="328"/>
      <c r="G240" s="341"/>
      <c r="H240" s="342"/>
      <c r="I240" s="330"/>
      <c r="J240" s="331"/>
      <c r="K240" s="344"/>
      <c r="L240" s="333"/>
      <c r="M240" s="333"/>
      <c r="N240" s="334"/>
      <c r="O240" s="335"/>
      <c r="P240" s="336"/>
      <c r="Q240" s="337"/>
      <c r="R240" s="338"/>
      <c r="S240" s="339"/>
      <c r="T240" s="332"/>
      <c r="U240" s="340"/>
      <c r="V240" s="333"/>
      <c r="W240" s="450" t="s">
        <v>40</v>
      </c>
      <c r="X240" s="804"/>
      <c r="Y240" s="805" t="str">
        <f t="shared" si="22"/>
        <v/>
      </c>
      <c r="Z240" s="289"/>
      <c r="AA240" s="290"/>
      <c r="AB240" s="291">
        <f t="shared" si="24"/>
        <v>0</v>
      </c>
      <c r="AC240" s="977">
        <f t="shared" si="23"/>
        <v>0</v>
      </c>
      <c r="AD240" s="293"/>
      <c r="AE240" s="280">
        <f t="shared" si="25"/>
        <v>0</v>
      </c>
      <c r="AF240" s="280">
        <f t="shared" si="26"/>
        <v>0</v>
      </c>
      <c r="AG240" s="280">
        <f t="shared" si="27"/>
        <v>0</v>
      </c>
      <c r="AH240" s="280">
        <f t="shared" si="28"/>
        <v>0</v>
      </c>
      <c r="AI240" s="294"/>
    </row>
    <row r="241" spans="1:35" s="22" customFormat="1" ht="16.5" customHeight="1" x14ac:dyDescent="0.2">
      <c r="A241" s="324">
        <v>224</v>
      </c>
      <c r="B241" s="325"/>
      <c r="C241" s="326"/>
      <c r="D241" s="327"/>
      <c r="E241" s="359"/>
      <c r="F241" s="328"/>
      <c r="G241" s="341"/>
      <c r="H241" s="342"/>
      <c r="I241" s="330"/>
      <c r="J241" s="331"/>
      <c r="K241" s="344"/>
      <c r="L241" s="333"/>
      <c r="M241" s="333"/>
      <c r="N241" s="334"/>
      <c r="O241" s="335"/>
      <c r="P241" s="336"/>
      <c r="Q241" s="337"/>
      <c r="R241" s="338"/>
      <c r="S241" s="339"/>
      <c r="T241" s="332"/>
      <c r="U241" s="340"/>
      <c r="V241" s="333"/>
      <c r="W241" s="450" t="s">
        <v>40</v>
      </c>
      <c r="X241" s="804"/>
      <c r="Y241" s="805" t="str">
        <f t="shared" si="22"/>
        <v/>
      </c>
      <c r="Z241" s="289"/>
      <c r="AA241" s="290"/>
      <c r="AB241" s="291">
        <f t="shared" si="24"/>
        <v>0</v>
      </c>
      <c r="AC241" s="977">
        <f t="shared" si="23"/>
        <v>0</v>
      </c>
      <c r="AD241" s="293"/>
      <c r="AE241" s="280">
        <f t="shared" si="25"/>
        <v>0</v>
      </c>
      <c r="AF241" s="280">
        <f t="shared" si="26"/>
        <v>0</v>
      </c>
      <c r="AG241" s="280">
        <f t="shared" si="27"/>
        <v>0</v>
      </c>
      <c r="AH241" s="280">
        <f t="shared" si="28"/>
        <v>0</v>
      </c>
      <c r="AI241" s="294"/>
    </row>
    <row r="242" spans="1:35" s="22" customFormat="1" ht="16.5" customHeight="1" x14ac:dyDescent="0.2">
      <c r="A242" s="324">
        <v>225</v>
      </c>
      <c r="B242" s="325"/>
      <c r="C242" s="326"/>
      <c r="D242" s="327"/>
      <c r="E242" s="359"/>
      <c r="F242" s="328"/>
      <c r="G242" s="341"/>
      <c r="H242" s="342"/>
      <c r="I242" s="330"/>
      <c r="J242" s="331"/>
      <c r="K242" s="344"/>
      <c r="L242" s="333"/>
      <c r="M242" s="333"/>
      <c r="N242" s="334"/>
      <c r="O242" s="335"/>
      <c r="P242" s="336"/>
      <c r="Q242" s="337"/>
      <c r="R242" s="338"/>
      <c r="S242" s="339"/>
      <c r="T242" s="332"/>
      <c r="U242" s="340"/>
      <c r="V242" s="333"/>
      <c r="W242" s="450" t="s">
        <v>40</v>
      </c>
      <c r="X242" s="804"/>
      <c r="Y242" s="805" t="str">
        <f t="shared" si="22"/>
        <v/>
      </c>
      <c r="Z242" s="289"/>
      <c r="AA242" s="290"/>
      <c r="AB242" s="291">
        <f t="shared" si="24"/>
        <v>0</v>
      </c>
      <c r="AC242" s="977">
        <f t="shared" si="23"/>
        <v>0</v>
      </c>
      <c r="AD242" s="293"/>
      <c r="AE242" s="280">
        <f t="shared" si="25"/>
        <v>0</v>
      </c>
      <c r="AF242" s="280">
        <f t="shared" si="26"/>
        <v>0</v>
      </c>
      <c r="AG242" s="280">
        <f t="shared" si="27"/>
        <v>0</v>
      </c>
      <c r="AH242" s="280">
        <f t="shared" si="28"/>
        <v>0</v>
      </c>
      <c r="AI242" s="294"/>
    </row>
    <row r="243" spans="1:35" s="22" customFormat="1" ht="16.5" customHeight="1" x14ac:dyDescent="0.2">
      <c r="A243" s="324">
        <v>226</v>
      </c>
      <c r="B243" s="325"/>
      <c r="C243" s="326"/>
      <c r="D243" s="327"/>
      <c r="E243" s="359"/>
      <c r="F243" s="328"/>
      <c r="G243" s="341"/>
      <c r="H243" s="342"/>
      <c r="I243" s="330"/>
      <c r="J243" s="331"/>
      <c r="K243" s="344"/>
      <c r="L243" s="333"/>
      <c r="M243" s="333"/>
      <c r="N243" s="334"/>
      <c r="O243" s="335"/>
      <c r="P243" s="336"/>
      <c r="Q243" s="337"/>
      <c r="R243" s="338"/>
      <c r="S243" s="339"/>
      <c r="T243" s="332"/>
      <c r="U243" s="340"/>
      <c r="V243" s="333"/>
      <c r="W243" s="450" t="s">
        <v>40</v>
      </c>
      <c r="X243" s="804"/>
      <c r="Y243" s="805" t="str">
        <f t="shared" si="22"/>
        <v/>
      </c>
      <c r="Z243" s="289"/>
      <c r="AA243" s="290"/>
      <c r="AB243" s="291">
        <f t="shared" si="24"/>
        <v>0</v>
      </c>
      <c r="AC243" s="977">
        <f t="shared" si="23"/>
        <v>0</v>
      </c>
      <c r="AD243" s="293"/>
      <c r="AE243" s="280">
        <f t="shared" si="25"/>
        <v>0</v>
      </c>
      <c r="AF243" s="280">
        <f t="shared" si="26"/>
        <v>0</v>
      </c>
      <c r="AG243" s="280">
        <f t="shared" si="27"/>
        <v>0</v>
      </c>
      <c r="AH243" s="280">
        <f t="shared" si="28"/>
        <v>0</v>
      </c>
      <c r="AI243" s="294"/>
    </row>
    <row r="244" spans="1:35" s="22" customFormat="1" ht="16.5" customHeight="1" x14ac:dyDescent="0.2">
      <c r="A244" s="324">
        <v>227</v>
      </c>
      <c r="B244" s="325"/>
      <c r="C244" s="326"/>
      <c r="D244" s="327"/>
      <c r="E244" s="359"/>
      <c r="F244" s="328"/>
      <c r="G244" s="341"/>
      <c r="H244" s="342"/>
      <c r="I244" s="330"/>
      <c r="J244" s="331"/>
      <c r="K244" s="344"/>
      <c r="L244" s="333"/>
      <c r="M244" s="333"/>
      <c r="N244" s="334"/>
      <c r="O244" s="335"/>
      <c r="P244" s="336"/>
      <c r="Q244" s="337"/>
      <c r="R244" s="338"/>
      <c r="S244" s="339"/>
      <c r="T244" s="332"/>
      <c r="U244" s="340"/>
      <c r="V244" s="333"/>
      <c r="W244" s="450" t="s">
        <v>40</v>
      </c>
      <c r="X244" s="804"/>
      <c r="Y244" s="805" t="str">
        <f t="shared" si="22"/>
        <v/>
      </c>
      <c r="Z244" s="289"/>
      <c r="AA244" s="290"/>
      <c r="AB244" s="291">
        <f t="shared" si="24"/>
        <v>0</v>
      </c>
      <c r="AC244" s="977">
        <f t="shared" si="23"/>
        <v>0</v>
      </c>
      <c r="AD244" s="293"/>
      <c r="AE244" s="280">
        <f t="shared" si="25"/>
        <v>0</v>
      </c>
      <c r="AF244" s="280">
        <f t="shared" si="26"/>
        <v>0</v>
      </c>
      <c r="AG244" s="280">
        <f t="shared" si="27"/>
        <v>0</v>
      </c>
      <c r="AH244" s="280">
        <f t="shared" si="28"/>
        <v>0</v>
      </c>
      <c r="AI244" s="294"/>
    </row>
    <row r="245" spans="1:35" s="22" customFormat="1" ht="16.5" customHeight="1" x14ac:dyDescent="0.2">
      <c r="A245" s="324">
        <v>228</v>
      </c>
      <c r="B245" s="325"/>
      <c r="C245" s="326"/>
      <c r="D245" s="327"/>
      <c r="E245" s="359"/>
      <c r="F245" s="328"/>
      <c r="G245" s="341"/>
      <c r="H245" s="342"/>
      <c r="I245" s="330"/>
      <c r="J245" s="331"/>
      <c r="K245" s="344"/>
      <c r="L245" s="333"/>
      <c r="M245" s="333"/>
      <c r="N245" s="334"/>
      <c r="O245" s="335"/>
      <c r="P245" s="336"/>
      <c r="Q245" s="337"/>
      <c r="R245" s="338"/>
      <c r="S245" s="339"/>
      <c r="T245" s="332"/>
      <c r="U245" s="340"/>
      <c r="V245" s="333"/>
      <c r="W245" s="450" t="s">
        <v>40</v>
      </c>
      <c r="X245" s="804"/>
      <c r="Y245" s="805" t="str">
        <f t="shared" si="22"/>
        <v/>
      </c>
      <c r="Z245" s="289"/>
      <c r="AA245" s="290"/>
      <c r="AB245" s="291">
        <f t="shared" si="24"/>
        <v>0</v>
      </c>
      <c r="AC245" s="977">
        <f t="shared" si="23"/>
        <v>0</v>
      </c>
      <c r="AD245" s="293"/>
      <c r="AE245" s="280">
        <f t="shared" si="25"/>
        <v>0</v>
      </c>
      <c r="AF245" s="280">
        <f t="shared" si="26"/>
        <v>0</v>
      </c>
      <c r="AG245" s="280">
        <f t="shared" si="27"/>
        <v>0</v>
      </c>
      <c r="AH245" s="280">
        <f t="shared" si="28"/>
        <v>0</v>
      </c>
      <c r="AI245" s="294"/>
    </row>
    <row r="246" spans="1:35" s="22" customFormat="1" ht="16.5" customHeight="1" x14ac:dyDescent="0.2">
      <c r="A246" s="324">
        <v>229</v>
      </c>
      <c r="B246" s="325"/>
      <c r="C246" s="326"/>
      <c r="D246" s="327"/>
      <c r="E246" s="359"/>
      <c r="F246" s="328"/>
      <c r="G246" s="341"/>
      <c r="H246" s="342"/>
      <c r="I246" s="330"/>
      <c r="J246" s="331"/>
      <c r="K246" s="344"/>
      <c r="L246" s="333"/>
      <c r="M246" s="333"/>
      <c r="N246" s="334"/>
      <c r="O246" s="335"/>
      <c r="P246" s="336"/>
      <c r="Q246" s="337"/>
      <c r="R246" s="338"/>
      <c r="S246" s="339"/>
      <c r="T246" s="332"/>
      <c r="U246" s="340"/>
      <c r="V246" s="333"/>
      <c r="W246" s="450" t="s">
        <v>40</v>
      </c>
      <c r="X246" s="804"/>
      <c r="Y246" s="805" t="str">
        <f t="shared" si="22"/>
        <v/>
      </c>
      <c r="Z246" s="289"/>
      <c r="AA246" s="290"/>
      <c r="AB246" s="291">
        <f t="shared" si="24"/>
        <v>0</v>
      </c>
      <c r="AC246" s="977">
        <f t="shared" si="23"/>
        <v>0</v>
      </c>
      <c r="AD246" s="293"/>
      <c r="AE246" s="280">
        <f t="shared" si="25"/>
        <v>0</v>
      </c>
      <c r="AF246" s="280">
        <f t="shared" si="26"/>
        <v>0</v>
      </c>
      <c r="AG246" s="280">
        <f t="shared" si="27"/>
        <v>0</v>
      </c>
      <c r="AH246" s="280">
        <f t="shared" si="28"/>
        <v>0</v>
      </c>
      <c r="AI246" s="294"/>
    </row>
    <row r="247" spans="1:35" s="22" customFormat="1" ht="16.5" customHeight="1" x14ac:dyDescent="0.2">
      <c r="A247" s="324">
        <v>230</v>
      </c>
      <c r="B247" s="325"/>
      <c r="C247" s="326"/>
      <c r="D247" s="327"/>
      <c r="E247" s="359"/>
      <c r="F247" s="328"/>
      <c r="G247" s="341"/>
      <c r="H247" s="342"/>
      <c r="I247" s="330"/>
      <c r="J247" s="331"/>
      <c r="K247" s="344"/>
      <c r="L247" s="333"/>
      <c r="M247" s="333"/>
      <c r="N247" s="334"/>
      <c r="O247" s="335"/>
      <c r="P247" s="336"/>
      <c r="Q247" s="337"/>
      <c r="R247" s="338"/>
      <c r="S247" s="339"/>
      <c r="T247" s="332"/>
      <c r="U247" s="340"/>
      <c r="V247" s="333"/>
      <c r="W247" s="450" t="s">
        <v>40</v>
      </c>
      <c r="X247" s="804"/>
      <c r="Y247" s="805" t="str">
        <f t="shared" si="22"/>
        <v/>
      </c>
      <c r="Z247" s="289"/>
      <c r="AA247" s="290"/>
      <c r="AB247" s="291">
        <f t="shared" si="24"/>
        <v>0</v>
      </c>
      <c r="AC247" s="977">
        <f t="shared" si="23"/>
        <v>0</v>
      </c>
      <c r="AD247" s="293"/>
      <c r="AE247" s="280">
        <f t="shared" si="25"/>
        <v>0</v>
      </c>
      <c r="AF247" s="280">
        <f t="shared" si="26"/>
        <v>0</v>
      </c>
      <c r="AG247" s="280">
        <f t="shared" si="27"/>
        <v>0</v>
      </c>
      <c r="AH247" s="280">
        <f t="shared" si="28"/>
        <v>0</v>
      </c>
      <c r="AI247" s="294"/>
    </row>
    <row r="248" spans="1:35" s="22" customFormat="1" ht="16.5" customHeight="1" x14ac:dyDescent="0.2">
      <c r="A248" s="324">
        <v>231</v>
      </c>
      <c r="B248" s="325"/>
      <c r="C248" s="326"/>
      <c r="D248" s="327"/>
      <c r="E248" s="359"/>
      <c r="F248" s="328"/>
      <c r="G248" s="341"/>
      <c r="H248" s="342"/>
      <c r="I248" s="330"/>
      <c r="J248" s="331"/>
      <c r="K248" s="344"/>
      <c r="L248" s="333"/>
      <c r="M248" s="333"/>
      <c r="N248" s="334"/>
      <c r="O248" s="335"/>
      <c r="P248" s="336"/>
      <c r="Q248" s="337"/>
      <c r="R248" s="338"/>
      <c r="S248" s="339"/>
      <c r="T248" s="332"/>
      <c r="U248" s="340"/>
      <c r="V248" s="333"/>
      <c r="W248" s="450" t="s">
        <v>40</v>
      </c>
      <c r="X248" s="804"/>
      <c r="Y248" s="805" t="str">
        <f t="shared" si="22"/>
        <v/>
      </c>
      <c r="Z248" s="289"/>
      <c r="AA248" s="290"/>
      <c r="AB248" s="291">
        <f t="shared" si="24"/>
        <v>0</v>
      </c>
      <c r="AC248" s="977">
        <f t="shared" si="23"/>
        <v>0</v>
      </c>
      <c r="AD248" s="293"/>
      <c r="AE248" s="280">
        <f t="shared" si="25"/>
        <v>0</v>
      </c>
      <c r="AF248" s="280">
        <f t="shared" si="26"/>
        <v>0</v>
      </c>
      <c r="AG248" s="280">
        <f t="shared" si="27"/>
        <v>0</v>
      </c>
      <c r="AH248" s="280">
        <f t="shared" si="28"/>
        <v>0</v>
      </c>
      <c r="AI248" s="294"/>
    </row>
    <row r="249" spans="1:35" s="22" customFormat="1" ht="16.5" customHeight="1" x14ac:dyDescent="0.2">
      <c r="A249" s="324">
        <v>232</v>
      </c>
      <c r="B249" s="325"/>
      <c r="C249" s="326"/>
      <c r="D249" s="327"/>
      <c r="E249" s="359"/>
      <c r="F249" s="328"/>
      <c r="G249" s="341"/>
      <c r="H249" s="342"/>
      <c r="I249" s="330"/>
      <c r="J249" s="331"/>
      <c r="K249" s="344"/>
      <c r="L249" s="333"/>
      <c r="M249" s="333"/>
      <c r="N249" s="334"/>
      <c r="O249" s="335"/>
      <c r="P249" s="336"/>
      <c r="Q249" s="337"/>
      <c r="R249" s="338"/>
      <c r="S249" s="339"/>
      <c r="T249" s="332"/>
      <c r="U249" s="340"/>
      <c r="V249" s="333"/>
      <c r="W249" s="450" t="s">
        <v>40</v>
      </c>
      <c r="X249" s="804"/>
      <c r="Y249" s="805" t="str">
        <f t="shared" si="22"/>
        <v/>
      </c>
      <c r="Z249" s="289"/>
      <c r="AA249" s="290"/>
      <c r="AB249" s="291">
        <f t="shared" si="24"/>
        <v>0</v>
      </c>
      <c r="AC249" s="977">
        <f t="shared" si="23"/>
        <v>0</v>
      </c>
      <c r="AD249" s="293"/>
      <c r="AE249" s="280">
        <f t="shared" si="25"/>
        <v>0</v>
      </c>
      <c r="AF249" s="280">
        <f t="shared" si="26"/>
        <v>0</v>
      </c>
      <c r="AG249" s="280">
        <f t="shared" si="27"/>
        <v>0</v>
      </c>
      <c r="AH249" s="280">
        <f t="shared" si="28"/>
        <v>0</v>
      </c>
      <c r="AI249" s="294"/>
    </row>
    <row r="250" spans="1:35" s="22" customFormat="1" ht="16.5" customHeight="1" x14ac:dyDescent="0.2">
      <c r="A250" s="324">
        <v>233</v>
      </c>
      <c r="B250" s="325"/>
      <c r="C250" s="326"/>
      <c r="D250" s="327"/>
      <c r="E250" s="359"/>
      <c r="F250" s="328"/>
      <c r="G250" s="341"/>
      <c r="H250" s="342"/>
      <c r="I250" s="330"/>
      <c r="J250" s="331"/>
      <c r="K250" s="344"/>
      <c r="L250" s="333"/>
      <c r="M250" s="333"/>
      <c r="N250" s="334"/>
      <c r="O250" s="335"/>
      <c r="P250" s="336"/>
      <c r="Q250" s="337"/>
      <c r="R250" s="338"/>
      <c r="S250" s="339"/>
      <c r="T250" s="332"/>
      <c r="U250" s="340"/>
      <c r="V250" s="333"/>
      <c r="W250" s="450" t="s">
        <v>40</v>
      </c>
      <c r="X250" s="804"/>
      <c r="Y250" s="805" t="str">
        <f t="shared" si="22"/>
        <v/>
      </c>
      <c r="Z250" s="289"/>
      <c r="AA250" s="290"/>
      <c r="AB250" s="291">
        <f t="shared" si="24"/>
        <v>0</v>
      </c>
      <c r="AC250" s="977">
        <f t="shared" si="23"/>
        <v>0</v>
      </c>
      <c r="AD250" s="293"/>
      <c r="AE250" s="280">
        <f t="shared" si="25"/>
        <v>0</v>
      </c>
      <c r="AF250" s="280">
        <f t="shared" si="26"/>
        <v>0</v>
      </c>
      <c r="AG250" s="280">
        <f t="shared" si="27"/>
        <v>0</v>
      </c>
      <c r="AH250" s="280">
        <f t="shared" si="28"/>
        <v>0</v>
      </c>
      <c r="AI250" s="294"/>
    </row>
    <row r="251" spans="1:35" s="22" customFormat="1" ht="16.5" customHeight="1" x14ac:dyDescent="0.2">
      <c r="A251" s="324">
        <v>234</v>
      </c>
      <c r="B251" s="325"/>
      <c r="C251" s="326"/>
      <c r="D251" s="327"/>
      <c r="E251" s="359"/>
      <c r="F251" s="328"/>
      <c r="G251" s="341"/>
      <c r="H251" s="342"/>
      <c r="I251" s="330"/>
      <c r="J251" s="331"/>
      <c r="K251" s="344"/>
      <c r="L251" s="333"/>
      <c r="M251" s="333"/>
      <c r="N251" s="334"/>
      <c r="O251" s="335"/>
      <c r="P251" s="336"/>
      <c r="Q251" s="337"/>
      <c r="R251" s="338"/>
      <c r="S251" s="339"/>
      <c r="T251" s="332"/>
      <c r="U251" s="340"/>
      <c r="V251" s="333"/>
      <c r="W251" s="450" t="s">
        <v>40</v>
      </c>
      <c r="X251" s="804"/>
      <c r="Y251" s="805" t="str">
        <f t="shared" si="22"/>
        <v/>
      </c>
      <c r="Z251" s="289"/>
      <c r="AA251" s="290"/>
      <c r="AB251" s="291">
        <f t="shared" si="24"/>
        <v>0</v>
      </c>
      <c r="AC251" s="977">
        <f t="shared" si="23"/>
        <v>0</v>
      </c>
      <c r="AD251" s="293"/>
      <c r="AE251" s="280">
        <f t="shared" si="25"/>
        <v>0</v>
      </c>
      <c r="AF251" s="280">
        <f t="shared" si="26"/>
        <v>0</v>
      </c>
      <c r="AG251" s="280">
        <f t="shared" si="27"/>
        <v>0</v>
      </c>
      <c r="AH251" s="280">
        <f t="shared" si="28"/>
        <v>0</v>
      </c>
      <c r="AI251" s="294"/>
    </row>
    <row r="252" spans="1:35" s="22" customFormat="1" ht="16.5" customHeight="1" x14ac:dyDescent="0.2">
      <c r="A252" s="324">
        <v>235</v>
      </c>
      <c r="B252" s="325"/>
      <c r="C252" s="326"/>
      <c r="D252" s="327"/>
      <c r="E252" s="359"/>
      <c r="F252" s="328"/>
      <c r="G252" s="341"/>
      <c r="H252" s="342"/>
      <c r="I252" s="330"/>
      <c r="J252" s="331"/>
      <c r="K252" s="344"/>
      <c r="L252" s="333"/>
      <c r="M252" s="333"/>
      <c r="N252" s="334"/>
      <c r="O252" s="335"/>
      <c r="P252" s="336"/>
      <c r="Q252" s="337"/>
      <c r="R252" s="338"/>
      <c r="S252" s="339"/>
      <c r="T252" s="332"/>
      <c r="U252" s="340"/>
      <c r="V252" s="333"/>
      <c r="W252" s="450" t="s">
        <v>40</v>
      </c>
      <c r="X252" s="804"/>
      <c r="Y252" s="805" t="str">
        <f t="shared" si="22"/>
        <v/>
      </c>
      <c r="Z252" s="289"/>
      <c r="AA252" s="290"/>
      <c r="AB252" s="291">
        <f t="shared" si="24"/>
        <v>0</v>
      </c>
      <c r="AC252" s="977">
        <f t="shared" si="23"/>
        <v>0</v>
      </c>
      <c r="AD252" s="293"/>
      <c r="AE252" s="280">
        <f t="shared" si="25"/>
        <v>0</v>
      </c>
      <c r="AF252" s="280">
        <f t="shared" si="26"/>
        <v>0</v>
      </c>
      <c r="AG252" s="280">
        <f t="shared" si="27"/>
        <v>0</v>
      </c>
      <c r="AH252" s="280">
        <f t="shared" si="28"/>
        <v>0</v>
      </c>
      <c r="AI252" s="294"/>
    </row>
    <row r="253" spans="1:35" s="22" customFormat="1" ht="16.5" customHeight="1" x14ac:dyDescent="0.2">
      <c r="A253" s="324">
        <v>236</v>
      </c>
      <c r="B253" s="325"/>
      <c r="C253" s="326"/>
      <c r="D253" s="327"/>
      <c r="E253" s="359"/>
      <c r="F253" s="328"/>
      <c r="G253" s="341"/>
      <c r="H253" s="342"/>
      <c r="I253" s="330"/>
      <c r="J253" s="331"/>
      <c r="K253" s="344"/>
      <c r="L253" s="333"/>
      <c r="M253" s="333"/>
      <c r="N253" s="334"/>
      <c r="O253" s="335"/>
      <c r="P253" s="336"/>
      <c r="Q253" s="337"/>
      <c r="R253" s="338"/>
      <c r="S253" s="339"/>
      <c r="T253" s="332"/>
      <c r="U253" s="340"/>
      <c r="V253" s="333"/>
      <c r="W253" s="450" t="s">
        <v>40</v>
      </c>
      <c r="X253" s="804"/>
      <c r="Y253" s="805" t="str">
        <f t="shared" si="22"/>
        <v/>
      </c>
      <c r="Z253" s="289"/>
      <c r="AA253" s="290"/>
      <c r="AB253" s="291">
        <f t="shared" si="24"/>
        <v>0</v>
      </c>
      <c r="AC253" s="977">
        <f t="shared" si="23"/>
        <v>0</v>
      </c>
      <c r="AD253" s="293"/>
      <c r="AE253" s="280">
        <f t="shared" si="25"/>
        <v>0</v>
      </c>
      <c r="AF253" s="280">
        <f t="shared" si="26"/>
        <v>0</v>
      </c>
      <c r="AG253" s="280">
        <f t="shared" si="27"/>
        <v>0</v>
      </c>
      <c r="AH253" s="280">
        <f t="shared" si="28"/>
        <v>0</v>
      </c>
      <c r="AI253" s="294"/>
    </row>
    <row r="254" spans="1:35" s="22" customFormat="1" ht="16.5" customHeight="1" x14ac:dyDescent="0.2">
      <c r="A254" s="324">
        <v>237</v>
      </c>
      <c r="B254" s="325"/>
      <c r="C254" s="326"/>
      <c r="D254" s="327"/>
      <c r="E254" s="359"/>
      <c r="F254" s="328"/>
      <c r="G254" s="341"/>
      <c r="H254" s="342"/>
      <c r="I254" s="330"/>
      <c r="J254" s="331"/>
      <c r="K254" s="344"/>
      <c r="L254" s="333"/>
      <c r="M254" s="333"/>
      <c r="N254" s="334"/>
      <c r="O254" s="335"/>
      <c r="P254" s="336"/>
      <c r="Q254" s="337"/>
      <c r="R254" s="338"/>
      <c r="S254" s="339"/>
      <c r="T254" s="332"/>
      <c r="U254" s="340"/>
      <c r="V254" s="333"/>
      <c r="W254" s="450" t="s">
        <v>40</v>
      </c>
      <c r="X254" s="804"/>
      <c r="Y254" s="805" t="str">
        <f t="shared" si="22"/>
        <v/>
      </c>
      <c r="Z254" s="289"/>
      <c r="AA254" s="290"/>
      <c r="AB254" s="291">
        <f t="shared" si="24"/>
        <v>0</v>
      </c>
      <c r="AC254" s="977">
        <f t="shared" si="23"/>
        <v>0</v>
      </c>
      <c r="AD254" s="293"/>
      <c r="AE254" s="280">
        <f t="shared" si="25"/>
        <v>0</v>
      </c>
      <c r="AF254" s="280">
        <f t="shared" si="26"/>
        <v>0</v>
      </c>
      <c r="AG254" s="280">
        <f t="shared" si="27"/>
        <v>0</v>
      </c>
      <c r="AH254" s="280">
        <f t="shared" si="28"/>
        <v>0</v>
      </c>
      <c r="AI254" s="294"/>
    </row>
    <row r="255" spans="1:35" s="22" customFormat="1" ht="16.5" customHeight="1" x14ac:dyDescent="0.2">
      <c r="A255" s="324">
        <v>238</v>
      </c>
      <c r="B255" s="325"/>
      <c r="C255" s="326"/>
      <c r="D255" s="327"/>
      <c r="E255" s="359"/>
      <c r="F255" s="328"/>
      <c r="G255" s="341"/>
      <c r="H255" s="342"/>
      <c r="I255" s="330"/>
      <c r="J255" s="331"/>
      <c r="K255" s="344"/>
      <c r="L255" s="333"/>
      <c r="M255" s="333"/>
      <c r="N255" s="334"/>
      <c r="O255" s="335"/>
      <c r="P255" s="336"/>
      <c r="Q255" s="337"/>
      <c r="R255" s="338"/>
      <c r="S255" s="339"/>
      <c r="T255" s="332"/>
      <c r="U255" s="340"/>
      <c r="V255" s="333"/>
      <c r="W255" s="450" t="s">
        <v>40</v>
      </c>
      <c r="X255" s="804"/>
      <c r="Y255" s="805" t="str">
        <f t="shared" si="22"/>
        <v/>
      </c>
      <c r="Z255" s="289"/>
      <c r="AA255" s="290"/>
      <c r="AB255" s="291">
        <f t="shared" si="24"/>
        <v>0</v>
      </c>
      <c r="AC255" s="977">
        <f t="shared" si="23"/>
        <v>0</v>
      </c>
      <c r="AD255" s="293"/>
      <c r="AE255" s="280">
        <f t="shared" si="25"/>
        <v>0</v>
      </c>
      <c r="AF255" s="280">
        <f t="shared" si="26"/>
        <v>0</v>
      </c>
      <c r="AG255" s="280">
        <f t="shared" si="27"/>
        <v>0</v>
      </c>
      <c r="AH255" s="280">
        <f t="shared" si="28"/>
        <v>0</v>
      </c>
      <c r="AI255" s="294"/>
    </row>
    <row r="256" spans="1:35" s="22" customFormat="1" ht="16.5" customHeight="1" x14ac:dyDescent="0.2">
      <c r="A256" s="324">
        <v>239</v>
      </c>
      <c r="B256" s="325"/>
      <c r="C256" s="326"/>
      <c r="D256" s="327"/>
      <c r="E256" s="359"/>
      <c r="F256" s="328"/>
      <c r="G256" s="341"/>
      <c r="H256" s="342"/>
      <c r="I256" s="330"/>
      <c r="J256" s="331"/>
      <c r="K256" s="344"/>
      <c r="L256" s="333"/>
      <c r="M256" s="333"/>
      <c r="N256" s="334"/>
      <c r="O256" s="335"/>
      <c r="P256" s="336"/>
      <c r="Q256" s="337"/>
      <c r="R256" s="338"/>
      <c r="S256" s="339"/>
      <c r="T256" s="332"/>
      <c r="U256" s="340"/>
      <c r="V256" s="333"/>
      <c r="W256" s="450" t="s">
        <v>40</v>
      </c>
      <c r="X256" s="804"/>
      <c r="Y256" s="805" t="str">
        <f t="shared" si="22"/>
        <v/>
      </c>
      <c r="Z256" s="289"/>
      <c r="AA256" s="290"/>
      <c r="AB256" s="291">
        <f t="shared" si="24"/>
        <v>0</v>
      </c>
      <c r="AC256" s="977">
        <f t="shared" si="23"/>
        <v>0</v>
      </c>
      <c r="AD256" s="293"/>
      <c r="AE256" s="280">
        <f t="shared" si="25"/>
        <v>0</v>
      </c>
      <c r="AF256" s="280">
        <f t="shared" si="26"/>
        <v>0</v>
      </c>
      <c r="AG256" s="280">
        <f t="shared" si="27"/>
        <v>0</v>
      </c>
      <c r="AH256" s="280">
        <f t="shared" si="28"/>
        <v>0</v>
      </c>
      <c r="AI256" s="294"/>
    </row>
    <row r="257" spans="1:35" s="22" customFormat="1" ht="16.5" customHeight="1" x14ac:dyDescent="0.2">
      <c r="A257" s="324">
        <v>240</v>
      </c>
      <c r="B257" s="325"/>
      <c r="C257" s="326"/>
      <c r="D257" s="327"/>
      <c r="E257" s="359"/>
      <c r="F257" s="328"/>
      <c r="G257" s="341"/>
      <c r="H257" s="342"/>
      <c r="I257" s="330"/>
      <c r="J257" s="331"/>
      <c r="K257" s="344"/>
      <c r="L257" s="333"/>
      <c r="M257" s="333"/>
      <c r="N257" s="334"/>
      <c r="O257" s="335"/>
      <c r="P257" s="336"/>
      <c r="Q257" s="337"/>
      <c r="R257" s="338"/>
      <c r="S257" s="339"/>
      <c r="T257" s="332"/>
      <c r="U257" s="340"/>
      <c r="V257" s="333"/>
      <c r="W257" s="450" t="s">
        <v>40</v>
      </c>
      <c r="X257" s="804"/>
      <c r="Y257" s="805" t="str">
        <f t="shared" si="22"/>
        <v/>
      </c>
      <c r="Z257" s="289"/>
      <c r="AA257" s="290"/>
      <c r="AB257" s="291">
        <f t="shared" si="24"/>
        <v>0</v>
      </c>
      <c r="AC257" s="977">
        <f t="shared" si="23"/>
        <v>0</v>
      </c>
      <c r="AD257" s="293"/>
      <c r="AE257" s="280">
        <f t="shared" si="25"/>
        <v>0</v>
      </c>
      <c r="AF257" s="280">
        <f t="shared" si="26"/>
        <v>0</v>
      </c>
      <c r="AG257" s="280">
        <f t="shared" si="27"/>
        <v>0</v>
      </c>
      <c r="AH257" s="280">
        <f t="shared" si="28"/>
        <v>0</v>
      </c>
      <c r="AI257" s="294"/>
    </row>
    <row r="258" spans="1:35" s="22" customFormat="1" ht="16.5" customHeight="1" x14ac:dyDescent="0.2">
      <c r="A258" s="324">
        <v>241</v>
      </c>
      <c r="B258" s="325"/>
      <c r="C258" s="326"/>
      <c r="D258" s="327"/>
      <c r="E258" s="359"/>
      <c r="F258" s="328"/>
      <c r="G258" s="341"/>
      <c r="H258" s="342"/>
      <c r="I258" s="330"/>
      <c r="J258" s="331"/>
      <c r="K258" s="344"/>
      <c r="L258" s="333"/>
      <c r="M258" s="333"/>
      <c r="N258" s="334"/>
      <c r="O258" s="335"/>
      <c r="P258" s="336"/>
      <c r="Q258" s="337"/>
      <c r="R258" s="338"/>
      <c r="S258" s="339"/>
      <c r="T258" s="332"/>
      <c r="U258" s="340"/>
      <c r="V258" s="333"/>
      <c r="W258" s="450" t="s">
        <v>40</v>
      </c>
      <c r="X258" s="804"/>
      <c r="Y258" s="805" t="str">
        <f t="shared" si="22"/>
        <v/>
      </c>
      <c r="Z258" s="289"/>
      <c r="AA258" s="290"/>
      <c r="AB258" s="291">
        <f t="shared" si="24"/>
        <v>0</v>
      </c>
      <c r="AC258" s="977">
        <f t="shared" si="23"/>
        <v>0</v>
      </c>
      <c r="AD258" s="293"/>
      <c r="AE258" s="280">
        <f t="shared" si="25"/>
        <v>0</v>
      </c>
      <c r="AF258" s="280">
        <f t="shared" si="26"/>
        <v>0</v>
      </c>
      <c r="AG258" s="280">
        <f t="shared" si="27"/>
        <v>0</v>
      </c>
      <c r="AH258" s="280">
        <f t="shared" si="28"/>
        <v>0</v>
      </c>
      <c r="AI258" s="294"/>
    </row>
    <row r="259" spans="1:35" s="22" customFormat="1" ht="16.5" customHeight="1" x14ac:dyDescent="0.2">
      <c r="A259" s="324">
        <v>242</v>
      </c>
      <c r="B259" s="325"/>
      <c r="C259" s="326"/>
      <c r="D259" s="327"/>
      <c r="E259" s="359"/>
      <c r="F259" s="328"/>
      <c r="G259" s="341"/>
      <c r="H259" s="342"/>
      <c r="I259" s="330"/>
      <c r="J259" s="331"/>
      <c r="K259" s="344"/>
      <c r="L259" s="333"/>
      <c r="M259" s="333"/>
      <c r="N259" s="334"/>
      <c r="O259" s="335"/>
      <c r="P259" s="336"/>
      <c r="Q259" s="337"/>
      <c r="R259" s="338"/>
      <c r="S259" s="339"/>
      <c r="T259" s="332"/>
      <c r="U259" s="340"/>
      <c r="V259" s="333"/>
      <c r="W259" s="450" t="s">
        <v>40</v>
      </c>
      <c r="X259" s="804"/>
      <c r="Y259" s="805" t="str">
        <f t="shared" si="22"/>
        <v/>
      </c>
      <c r="Z259" s="289"/>
      <c r="AA259" s="290"/>
      <c r="AB259" s="291">
        <f t="shared" si="24"/>
        <v>0</v>
      </c>
      <c r="AC259" s="977">
        <f t="shared" si="23"/>
        <v>0</v>
      </c>
      <c r="AD259" s="293"/>
      <c r="AE259" s="280">
        <f t="shared" si="25"/>
        <v>0</v>
      </c>
      <c r="AF259" s="280">
        <f t="shared" si="26"/>
        <v>0</v>
      </c>
      <c r="AG259" s="280">
        <f t="shared" si="27"/>
        <v>0</v>
      </c>
      <c r="AH259" s="280">
        <f t="shared" si="28"/>
        <v>0</v>
      </c>
      <c r="AI259" s="294"/>
    </row>
    <row r="260" spans="1:35" s="22" customFormat="1" ht="16.5" customHeight="1" x14ac:dyDescent="0.2">
      <c r="A260" s="324">
        <v>243</v>
      </c>
      <c r="B260" s="325"/>
      <c r="C260" s="326"/>
      <c r="D260" s="327"/>
      <c r="E260" s="359"/>
      <c r="F260" s="328"/>
      <c r="G260" s="341"/>
      <c r="H260" s="342"/>
      <c r="I260" s="330"/>
      <c r="J260" s="331"/>
      <c r="K260" s="344"/>
      <c r="L260" s="333"/>
      <c r="M260" s="333"/>
      <c r="N260" s="334"/>
      <c r="O260" s="335"/>
      <c r="P260" s="336"/>
      <c r="Q260" s="337"/>
      <c r="R260" s="338"/>
      <c r="S260" s="339"/>
      <c r="T260" s="332"/>
      <c r="U260" s="340"/>
      <c r="V260" s="333"/>
      <c r="W260" s="450" t="s">
        <v>40</v>
      </c>
      <c r="X260" s="804"/>
      <c r="Y260" s="805" t="str">
        <f t="shared" si="22"/>
        <v/>
      </c>
      <c r="Z260" s="289"/>
      <c r="AA260" s="290"/>
      <c r="AB260" s="291">
        <f t="shared" si="24"/>
        <v>0</v>
      </c>
      <c r="AC260" s="977">
        <f t="shared" si="23"/>
        <v>0</v>
      </c>
      <c r="AD260" s="293"/>
      <c r="AE260" s="280">
        <f t="shared" si="25"/>
        <v>0</v>
      </c>
      <c r="AF260" s="280">
        <f t="shared" si="26"/>
        <v>0</v>
      </c>
      <c r="AG260" s="280">
        <f t="shared" si="27"/>
        <v>0</v>
      </c>
      <c r="AH260" s="280">
        <f t="shared" si="28"/>
        <v>0</v>
      </c>
      <c r="AI260" s="294"/>
    </row>
    <row r="261" spans="1:35" s="22" customFormat="1" ht="16.5" customHeight="1" x14ac:dyDescent="0.2">
      <c r="A261" s="324">
        <v>244</v>
      </c>
      <c r="B261" s="325"/>
      <c r="C261" s="326"/>
      <c r="D261" s="327"/>
      <c r="E261" s="359"/>
      <c r="F261" s="328"/>
      <c r="G261" s="341"/>
      <c r="H261" s="342"/>
      <c r="I261" s="330"/>
      <c r="J261" s="331"/>
      <c r="K261" s="344"/>
      <c r="L261" s="333"/>
      <c r="M261" s="333"/>
      <c r="N261" s="334"/>
      <c r="O261" s="335"/>
      <c r="P261" s="336"/>
      <c r="Q261" s="337"/>
      <c r="R261" s="338"/>
      <c r="S261" s="339"/>
      <c r="T261" s="332"/>
      <c r="U261" s="340"/>
      <c r="V261" s="333"/>
      <c r="W261" s="450" t="s">
        <v>40</v>
      </c>
      <c r="X261" s="804"/>
      <c r="Y261" s="805" t="str">
        <f t="shared" si="22"/>
        <v/>
      </c>
      <c r="Z261" s="289"/>
      <c r="AA261" s="290"/>
      <c r="AB261" s="291">
        <f t="shared" si="24"/>
        <v>0</v>
      </c>
      <c r="AC261" s="977">
        <f t="shared" si="23"/>
        <v>0</v>
      </c>
      <c r="AD261" s="293"/>
      <c r="AE261" s="280">
        <f t="shared" si="25"/>
        <v>0</v>
      </c>
      <c r="AF261" s="280">
        <f t="shared" si="26"/>
        <v>0</v>
      </c>
      <c r="AG261" s="280">
        <f t="shared" si="27"/>
        <v>0</v>
      </c>
      <c r="AH261" s="280">
        <f t="shared" si="28"/>
        <v>0</v>
      </c>
      <c r="AI261" s="294"/>
    </row>
    <row r="262" spans="1:35" s="22" customFormat="1" ht="16.5" customHeight="1" x14ac:dyDescent="0.2">
      <c r="A262" s="324">
        <v>245</v>
      </c>
      <c r="B262" s="325"/>
      <c r="C262" s="326"/>
      <c r="D262" s="327"/>
      <c r="E262" s="359"/>
      <c r="F262" s="328"/>
      <c r="G262" s="341"/>
      <c r="H262" s="342"/>
      <c r="I262" s="330"/>
      <c r="J262" s="331"/>
      <c r="K262" s="344"/>
      <c r="L262" s="333"/>
      <c r="M262" s="333"/>
      <c r="N262" s="334"/>
      <c r="O262" s="335"/>
      <c r="P262" s="336"/>
      <c r="Q262" s="337"/>
      <c r="R262" s="338"/>
      <c r="S262" s="339"/>
      <c r="T262" s="332"/>
      <c r="U262" s="340"/>
      <c r="V262" s="333"/>
      <c r="W262" s="450" t="s">
        <v>40</v>
      </c>
      <c r="X262" s="804"/>
      <c r="Y262" s="805" t="str">
        <f t="shared" si="22"/>
        <v/>
      </c>
      <c r="Z262" s="289"/>
      <c r="AA262" s="290"/>
      <c r="AB262" s="291">
        <f t="shared" si="24"/>
        <v>0</v>
      </c>
      <c r="AC262" s="977">
        <f t="shared" si="23"/>
        <v>0</v>
      </c>
      <c r="AD262" s="293"/>
      <c r="AE262" s="280">
        <f t="shared" si="25"/>
        <v>0</v>
      </c>
      <c r="AF262" s="280">
        <f t="shared" si="26"/>
        <v>0</v>
      </c>
      <c r="AG262" s="280">
        <f t="shared" si="27"/>
        <v>0</v>
      </c>
      <c r="AH262" s="280">
        <f t="shared" si="28"/>
        <v>0</v>
      </c>
      <c r="AI262" s="294"/>
    </row>
    <row r="263" spans="1:35" s="22" customFormat="1" ht="16.5" customHeight="1" x14ac:dyDescent="0.2">
      <c r="A263" s="324">
        <v>246</v>
      </c>
      <c r="B263" s="325"/>
      <c r="C263" s="326"/>
      <c r="D263" s="327"/>
      <c r="E263" s="359"/>
      <c r="F263" s="328"/>
      <c r="G263" s="341"/>
      <c r="H263" s="342"/>
      <c r="I263" s="330"/>
      <c r="J263" s="331"/>
      <c r="K263" s="344"/>
      <c r="L263" s="333"/>
      <c r="M263" s="333"/>
      <c r="N263" s="334"/>
      <c r="O263" s="335"/>
      <c r="P263" s="336"/>
      <c r="Q263" s="337"/>
      <c r="R263" s="338"/>
      <c r="S263" s="339"/>
      <c r="T263" s="332"/>
      <c r="U263" s="340"/>
      <c r="V263" s="333"/>
      <c r="W263" s="450" t="s">
        <v>40</v>
      </c>
      <c r="X263" s="804"/>
      <c r="Y263" s="805" t="str">
        <f t="shared" si="22"/>
        <v/>
      </c>
      <c r="Z263" s="289"/>
      <c r="AA263" s="290"/>
      <c r="AB263" s="291">
        <f t="shared" si="24"/>
        <v>0</v>
      </c>
      <c r="AC263" s="977">
        <f t="shared" si="23"/>
        <v>0</v>
      </c>
      <c r="AD263" s="293"/>
      <c r="AE263" s="280">
        <f t="shared" si="25"/>
        <v>0</v>
      </c>
      <c r="AF263" s="280">
        <f t="shared" si="26"/>
        <v>0</v>
      </c>
      <c r="AG263" s="280">
        <f t="shared" si="27"/>
        <v>0</v>
      </c>
      <c r="AH263" s="280">
        <f t="shared" si="28"/>
        <v>0</v>
      </c>
      <c r="AI263" s="294"/>
    </row>
    <row r="264" spans="1:35" s="22" customFormat="1" ht="16.5" customHeight="1" x14ac:dyDescent="0.2">
      <c r="A264" s="324">
        <v>247</v>
      </c>
      <c r="B264" s="325"/>
      <c r="C264" s="326"/>
      <c r="D264" s="327"/>
      <c r="E264" s="359"/>
      <c r="F264" s="328"/>
      <c r="G264" s="341"/>
      <c r="H264" s="342"/>
      <c r="I264" s="330"/>
      <c r="J264" s="331"/>
      <c r="K264" s="344"/>
      <c r="L264" s="333"/>
      <c r="M264" s="333"/>
      <c r="N264" s="334"/>
      <c r="O264" s="335"/>
      <c r="P264" s="336"/>
      <c r="Q264" s="337"/>
      <c r="R264" s="338"/>
      <c r="S264" s="339"/>
      <c r="T264" s="332"/>
      <c r="U264" s="340"/>
      <c r="V264" s="333"/>
      <c r="W264" s="450" t="s">
        <v>40</v>
      </c>
      <c r="X264" s="804"/>
      <c r="Y264" s="805" t="str">
        <f t="shared" si="22"/>
        <v/>
      </c>
      <c r="Z264" s="289"/>
      <c r="AA264" s="290"/>
      <c r="AB264" s="291">
        <f t="shared" si="24"/>
        <v>0</v>
      </c>
      <c r="AC264" s="977">
        <f t="shared" si="23"/>
        <v>0</v>
      </c>
      <c r="AD264" s="293"/>
      <c r="AE264" s="280">
        <f t="shared" si="25"/>
        <v>0</v>
      </c>
      <c r="AF264" s="280">
        <f t="shared" si="26"/>
        <v>0</v>
      </c>
      <c r="AG264" s="280">
        <f t="shared" si="27"/>
        <v>0</v>
      </c>
      <c r="AH264" s="280">
        <f t="shared" si="28"/>
        <v>0</v>
      </c>
      <c r="AI264" s="294"/>
    </row>
    <row r="265" spans="1:35" s="22" customFormat="1" ht="16.5" customHeight="1" x14ac:dyDescent="0.2">
      <c r="A265" s="324">
        <v>248</v>
      </c>
      <c r="B265" s="325"/>
      <c r="C265" s="326"/>
      <c r="D265" s="327"/>
      <c r="E265" s="359"/>
      <c r="F265" s="328"/>
      <c r="G265" s="341"/>
      <c r="H265" s="342"/>
      <c r="I265" s="330"/>
      <c r="J265" s="331"/>
      <c r="K265" s="344"/>
      <c r="L265" s="333"/>
      <c r="M265" s="333"/>
      <c r="N265" s="334"/>
      <c r="O265" s="335"/>
      <c r="P265" s="336"/>
      <c r="Q265" s="337"/>
      <c r="R265" s="338"/>
      <c r="S265" s="339"/>
      <c r="T265" s="332"/>
      <c r="U265" s="340"/>
      <c r="V265" s="333"/>
      <c r="W265" s="450" t="s">
        <v>40</v>
      </c>
      <c r="X265" s="804"/>
      <c r="Y265" s="805" t="str">
        <f t="shared" si="22"/>
        <v/>
      </c>
      <c r="Z265" s="289"/>
      <c r="AA265" s="290"/>
      <c r="AB265" s="291">
        <f t="shared" si="24"/>
        <v>0</v>
      </c>
      <c r="AC265" s="977">
        <f t="shared" si="23"/>
        <v>0</v>
      </c>
      <c r="AD265" s="293"/>
      <c r="AE265" s="280">
        <f t="shared" si="25"/>
        <v>0</v>
      </c>
      <c r="AF265" s="280">
        <f t="shared" si="26"/>
        <v>0</v>
      </c>
      <c r="AG265" s="280">
        <f t="shared" si="27"/>
        <v>0</v>
      </c>
      <c r="AH265" s="280">
        <f t="shared" si="28"/>
        <v>0</v>
      </c>
      <c r="AI265" s="294"/>
    </row>
    <row r="266" spans="1:35" s="22" customFormat="1" ht="16.5" customHeight="1" x14ac:dyDescent="0.2">
      <c r="A266" s="324">
        <v>249</v>
      </c>
      <c r="B266" s="325"/>
      <c r="C266" s="326"/>
      <c r="D266" s="327"/>
      <c r="E266" s="359"/>
      <c r="F266" s="328"/>
      <c r="G266" s="341"/>
      <c r="H266" s="342"/>
      <c r="I266" s="330"/>
      <c r="J266" s="331"/>
      <c r="K266" s="344"/>
      <c r="L266" s="333"/>
      <c r="M266" s="333"/>
      <c r="N266" s="334"/>
      <c r="O266" s="335"/>
      <c r="P266" s="336"/>
      <c r="Q266" s="337"/>
      <c r="R266" s="338"/>
      <c r="S266" s="339"/>
      <c r="T266" s="332"/>
      <c r="U266" s="340"/>
      <c r="V266" s="333"/>
      <c r="W266" s="450" t="s">
        <v>40</v>
      </c>
      <c r="X266" s="804"/>
      <c r="Y266" s="805" t="str">
        <f t="shared" si="22"/>
        <v/>
      </c>
      <c r="Z266" s="289"/>
      <c r="AA266" s="290"/>
      <c r="AB266" s="291">
        <f t="shared" si="24"/>
        <v>0</v>
      </c>
      <c r="AC266" s="977">
        <f t="shared" si="23"/>
        <v>0</v>
      </c>
      <c r="AD266" s="293"/>
      <c r="AE266" s="280">
        <f t="shared" si="25"/>
        <v>0</v>
      </c>
      <c r="AF266" s="280">
        <f t="shared" si="26"/>
        <v>0</v>
      </c>
      <c r="AG266" s="280">
        <f t="shared" si="27"/>
        <v>0</v>
      </c>
      <c r="AH266" s="280">
        <f t="shared" si="28"/>
        <v>0</v>
      </c>
      <c r="AI266" s="294"/>
    </row>
    <row r="267" spans="1:35" s="22" customFormat="1" ht="16.5" customHeight="1" x14ac:dyDescent="0.2">
      <c r="A267" s="324">
        <v>250</v>
      </c>
      <c r="B267" s="325"/>
      <c r="C267" s="326"/>
      <c r="D267" s="327"/>
      <c r="E267" s="359"/>
      <c r="F267" s="328"/>
      <c r="G267" s="341"/>
      <c r="H267" s="342"/>
      <c r="I267" s="330"/>
      <c r="J267" s="331"/>
      <c r="K267" s="344"/>
      <c r="L267" s="333"/>
      <c r="M267" s="333"/>
      <c r="N267" s="334"/>
      <c r="O267" s="335"/>
      <c r="P267" s="336"/>
      <c r="Q267" s="337"/>
      <c r="R267" s="338"/>
      <c r="S267" s="339"/>
      <c r="T267" s="332"/>
      <c r="U267" s="340"/>
      <c r="V267" s="333"/>
      <c r="W267" s="450" t="s">
        <v>40</v>
      </c>
      <c r="X267" s="804"/>
      <c r="Y267" s="805" t="str">
        <f t="shared" si="22"/>
        <v/>
      </c>
      <c r="Z267" s="289"/>
      <c r="AA267" s="290"/>
      <c r="AB267" s="291">
        <f t="shared" si="24"/>
        <v>0</v>
      </c>
      <c r="AC267" s="977">
        <f t="shared" si="23"/>
        <v>0</v>
      </c>
      <c r="AD267" s="293"/>
      <c r="AE267" s="280">
        <f t="shared" si="25"/>
        <v>0</v>
      </c>
      <c r="AF267" s="280">
        <f t="shared" si="26"/>
        <v>0</v>
      </c>
      <c r="AG267" s="280">
        <f t="shared" si="27"/>
        <v>0</v>
      </c>
      <c r="AH267" s="280">
        <f t="shared" si="28"/>
        <v>0</v>
      </c>
      <c r="AI267" s="294"/>
    </row>
    <row r="268" spans="1:35" s="22" customFormat="1" ht="16.5" customHeight="1" x14ac:dyDescent="0.2">
      <c r="A268" s="324">
        <v>251</v>
      </c>
      <c r="B268" s="325"/>
      <c r="C268" s="326"/>
      <c r="D268" s="327"/>
      <c r="E268" s="359"/>
      <c r="F268" s="328"/>
      <c r="G268" s="341"/>
      <c r="H268" s="342"/>
      <c r="I268" s="330"/>
      <c r="J268" s="331"/>
      <c r="K268" s="344"/>
      <c r="L268" s="333"/>
      <c r="M268" s="333"/>
      <c r="N268" s="334"/>
      <c r="O268" s="335"/>
      <c r="P268" s="336"/>
      <c r="Q268" s="337"/>
      <c r="R268" s="338"/>
      <c r="S268" s="339"/>
      <c r="T268" s="332"/>
      <c r="U268" s="340"/>
      <c r="V268" s="333"/>
      <c r="W268" s="450" t="s">
        <v>40</v>
      </c>
      <c r="X268" s="804"/>
      <c r="Y268" s="805" t="str">
        <f t="shared" si="22"/>
        <v/>
      </c>
      <c r="Z268" s="289"/>
      <c r="AA268" s="290"/>
      <c r="AB268" s="291">
        <f t="shared" si="24"/>
        <v>0</v>
      </c>
      <c r="AC268" s="977">
        <f t="shared" si="23"/>
        <v>0</v>
      </c>
      <c r="AD268" s="293"/>
      <c r="AE268" s="280">
        <f t="shared" si="25"/>
        <v>0</v>
      </c>
      <c r="AF268" s="280">
        <f t="shared" si="26"/>
        <v>0</v>
      </c>
      <c r="AG268" s="280">
        <f t="shared" si="27"/>
        <v>0</v>
      </c>
      <c r="AH268" s="280">
        <f t="shared" si="28"/>
        <v>0</v>
      </c>
      <c r="AI268" s="294"/>
    </row>
    <row r="269" spans="1:35" s="22" customFormat="1" ht="16.5" customHeight="1" x14ac:dyDescent="0.2">
      <c r="A269" s="324">
        <v>252</v>
      </c>
      <c r="B269" s="325"/>
      <c r="C269" s="326"/>
      <c r="D269" s="327"/>
      <c r="E269" s="359"/>
      <c r="F269" s="328"/>
      <c r="G269" s="341"/>
      <c r="H269" s="342"/>
      <c r="I269" s="330"/>
      <c r="J269" s="331"/>
      <c r="K269" s="344"/>
      <c r="L269" s="333"/>
      <c r="M269" s="333"/>
      <c r="N269" s="334"/>
      <c r="O269" s="335"/>
      <c r="P269" s="336"/>
      <c r="Q269" s="337"/>
      <c r="R269" s="338"/>
      <c r="S269" s="339"/>
      <c r="T269" s="332"/>
      <c r="U269" s="340"/>
      <c r="V269" s="333"/>
      <c r="W269" s="450" t="s">
        <v>40</v>
      </c>
      <c r="X269" s="804"/>
      <c r="Y269" s="805" t="str">
        <f t="shared" si="22"/>
        <v/>
      </c>
      <c r="Z269" s="289"/>
      <c r="AA269" s="290"/>
      <c r="AB269" s="291">
        <f t="shared" si="24"/>
        <v>0</v>
      </c>
      <c r="AC269" s="977">
        <f t="shared" si="23"/>
        <v>0</v>
      </c>
      <c r="AD269" s="293"/>
      <c r="AE269" s="280">
        <f t="shared" si="25"/>
        <v>0</v>
      </c>
      <c r="AF269" s="280">
        <f t="shared" si="26"/>
        <v>0</v>
      </c>
      <c r="AG269" s="280">
        <f t="shared" si="27"/>
        <v>0</v>
      </c>
      <c r="AH269" s="280">
        <f t="shared" si="28"/>
        <v>0</v>
      </c>
      <c r="AI269" s="294"/>
    </row>
    <row r="270" spans="1:35" s="22" customFormat="1" ht="16.5" customHeight="1" x14ac:dyDescent="0.2">
      <c r="A270" s="324">
        <v>253</v>
      </c>
      <c r="B270" s="325"/>
      <c r="C270" s="326"/>
      <c r="D270" s="327"/>
      <c r="E270" s="359"/>
      <c r="F270" s="328"/>
      <c r="G270" s="341"/>
      <c r="H270" s="342"/>
      <c r="I270" s="330"/>
      <c r="J270" s="331"/>
      <c r="K270" s="344"/>
      <c r="L270" s="333"/>
      <c r="M270" s="333"/>
      <c r="N270" s="334"/>
      <c r="O270" s="335"/>
      <c r="P270" s="336"/>
      <c r="Q270" s="337"/>
      <c r="R270" s="338"/>
      <c r="S270" s="339"/>
      <c r="T270" s="332"/>
      <c r="U270" s="340"/>
      <c r="V270" s="333"/>
      <c r="W270" s="450" t="s">
        <v>40</v>
      </c>
      <c r="X270" s="804"/>
      <c r="Y270" s="805" t="str">
        <f t="shared" si="22"/>
        <v/>
      </c>
      <c r="Z270" s="289"/>
      <c r="AA270" s="290"/>
      <c r="AB270" s="291">
        <f t="shared" si="24"/>
        <v>0</v>
      </c>
      <c r="AC270" s="977">
        <f t="shared" si="23"/>
        <v>0</v>
      </c>
      <c r="AD270" s="293"/>
      <c r="AE270" s="280">
        <f t="shared" si="25"/>
        <v>0</v>
      </c>
      <c r="AF270" s="280">
        <f t="shared" si="26"/>
        <v>0</v>
      </c>
      <c r="AG270" s="280">
        <f t="shared" si="27"/>
        <v>0</v>
      </c>
      <c r="AH270" s="280">
        <f t="shared" si="28"/>
        <v>0</v>
      </c>
      <c r="AI270" s="294"/>
    </row>
    <row r="271" spans="1:35" s="22" customFormat="1" ht="16.5" customHeight="1" x14ac:dyDescent="0.2">
      <c r="A271" s="324">
        <v>254</v>
      </c>
      <c r="B271" s="325"/>
      <c r="C271" s="326"/>
      <c r="D271" s="327"/>
      <c r="E271" s="359"/>
      <c r="F271" s="328"/>
      <c r="G271" s="341"/>
      <c r="H271" s="342"/>
      <c r="I271" s="330"/>
      <c r="J271" s="331"/>
      <c r="K271" s="344"/>
      <c r="L271" s="333"/>
      <c r="M271" s="333"/>
      <c r="N271" s="334"/>
      <c r="O271" s="335"/>
      <c r="P271" s="336"/>
      <c r="Q271" s="337"/>
      <c r="R271" s="338"/>
      <c r="S271" s="339"/>
      <c r="T271" s="332"/>
      <c r="U271" s="340"/>
      <c r="V271" s="333"/>
      <c r="W271" s="450" t="s">
        <v>40</v>
      </c>
      <c r="X271" s="804"/>
      <c r="Y271" s="805" t="str">
        <f t="shared" si="22"/>
        <v/>
      </c>
      <c r="Z271" s="289"/>
      <c r="AA271" s="290"/>
      <c r="AB271" s="291">
        <f t="shared" si="24"/>
        <v>0</v>
      </c>
      <c r="AC271" s="977">
        <f t="shared" si="23"/>
        <v>0</v>
      </c>
      <c r="AD271" s="293"/>
      <c r="AE271" s="280">
        <f t="shared" si="25"/>
        <v>0</v>
      </c>
      <c r="AF271" s="280">
        <f t="shared" si="26"/>
        <v>0</v>
      </c>
      <c r="AG271" s="280">
        <f t="shared" si="27"/>
        <v>0</v>
      </c>
      <c r="AH271" s="280">
        <f t="shared" si="28"/>
        <v>0</v>
      </c>
      <c r="AI271" s="294"/>
    </row>
    <row r="272" spans="1:35" s="22" customFormat="1" ht="16.5" customHeight="1" x14ac:dyDescent="0.2">
      <c r="A272" s="324">
        <v>255</v>
      </c>
      <c r="B272" s="325"/>
      <c r="C272" s="326"/>
      <c r="D272" s="327"/>
      <c r="E272" s="359"/>
      <c r="F272" s="328"/>
      <c r="G272" s="341"/>
      <c r="H272" s="342"/>
      <c r="I272" s="330"/>
      <c r="J272" s="331"/>
      <c r="K272" s="344"/>
      <c r="L272" s="333"/>
      <c r="M272" s="333"/>
      <c r="N272" s="334"/>
      <c r="O272" s="335"/>
      <c r="P272" s="336"/>
      <c r="Q272" s="337"/>
      <c r="R272" s="338"/>
      <c r="S272" s="339"/>
      <c r="T272" s="332"/>
      <c r="U272" s="340"/>
      <c r="V272" s="333"/>
      <c r="W272" s="450" t="s">
        <v>40</v>
      </c>
      <c r="X272" s="804"/>
      <c r="Y272" s="805" t="str">
        <f t="shared" si="22"/>
        <v/>
      </c>
      <c r="Z272" s="289"/>
      <c r="AA272" s="290"/>
      <c r="AB272" s="291">
        <f t="shared" si="24"/>
        <v>0</v>
      </c>
      <c r="AC272" s="977">
        <f t="shared" si="23"/>
        <v>0</v>
      </c>
      <c r="AD272" s="293"/>
      <c r="AE272" s="280">
        <f t="shared" si="25"/>
        <v>0</v>
      </c>
      <c r="AF272" s="280">
        <f t="shared" si="26"/>
        <v>0</v>
      </c>
      <c r="AG272" s="280">
        <f t="shared" si="27"/>
        <v>0</v>
      </c>
      <c r="AH272" s="280">
        <f t="shared" si="28"/>
        <v>0</v>
      </c>
      <c r="AI272" s="294"/>
    </row>
    <row r="273" spans="1:35" s="22" customFormat="1" ht="16.5" customHeight="1" x14ac:dyDescent="0.2">
      <c r="A273" s="324">
        <v>256</v>
      </c>
      <c r="B273" s="325"/>
      <c r="C273" s="326"/>
      <c r="D273" s="327"/>
      <c r="E273" s="359"/>
      <c r="F273" s="328"/>
      <c r="G273" s="341"/>
      <c r="H273" s="342"/>
      <c r="I273" s="330"/>
      <c r="J273" s="331"/>
      <c r="K273" s="344"/>
      <c r="L273" s="333"/>
      <c r="M273" s="333"/>
      <c r="N273" s="334"/>
      <c r="O273" s="335"/>
      <c r="P273" s="336"/>
      <c r="Q273" s="337"/>
      <c r="R273" s="338"/>
      <c r="S273" s="339"/>
      <c r="T273" s="332"/>
      <c r="U273" s="340"/>
      <c r="V273" s="333"/>
      <c r="W273" s="450" t="s">
        <v>40</v>
      </c>
      <c r="X273" s="804"/>
      <c r="Y273" s="805" t="str">
        <f t="shared" si="22"/>
        <v/>
      </c>
      <c r="Z273" s="289"/>
      <c r="AA273" s="290"/>
      <c r="AB273" s="291">
        <f t="shared" si="24"/>
        <v>0</v>
      </c>
      <c r="AC273" s="977">
        <f t="shared" si="23"/>
        <v>0</v>
      </c>
      <c r="AD273" s="293"/>
      <c r="AE273" s="280">
        <f t="shared" si="25"/>
        <v>0</v>
      </c>
      <c r="AF273" s="280">
        <f t="shared" si="26"/>
        <v>0</v>
      </c>
      <c r="AG273" s="280">
        <f t="shared" si="27"/>
        <v>0</v>
      </c>
      <c r="AH273" s="280">
        <f t="shared" si="28"/>
        <v>0</v>
      </c>
      <c r="AI273" s="294"/>
    </row>
    <row r="274" spans="1:35" s="22" customFormat="1" ht="16.5" customHeight="1" x14ac:dyDescent="0.2">
      <c r="A274" s="324">
        <v>257</v>
      </c>
      <c r="B274" s="325"/>
      <c r="C274" s="326"/>
      <c r="D274" s="327"/>
      <c r="E274" s="359"/>
      <c r="F274" s="328"/>
      <c r="G274" s="341"/>
      <c r="H274" s="342"/>
      <c r="I274" s="330"/>
      <c r="J274" s="331"/>
      <c r="K274" s="344"/>
      <c r="L274" s="333"/>
      <c r="M274" s="333"/>
      <c r="N274" s="334"/>
      <c r="O274" s="335"/>
      <c r="P274" s="336"/>
      <c r="Q274" s="337"/>
      <c r="R274" s="338"/>
      <c r="S274" s="339"/>
      <c r="T274" s="332"/>
      <c r="U274" s="340"/>
      <c r="V274" s="333"/>
      <c r="W274" s="450" t="s">
        <v>40</v>
      </c>
      <c r="X274" s="804"/>
      <c r="Y274" s="805" t="str">
        <f t="shared" ref="Y274:Y337" si="29">IF(X274&lt;&gt;"",IF($K$9="ja",X274*(IFERROR(1+$M$9,1)),X274),"")</f>
        <v/>
      </c>
      <c r="Z274" s="289"/>
      <c r="AA274" s="290"/>
      <c r="AB274" s="291">
        <f t="shared" si="24"/>
        <v>0</v>
      </c>
      <c r="AC274" s="977">
        <f t="shared" ref="AC274:AC337" si="30">IF($AD$11="ja",AB274*IFERROR(1+$M$9,1),AB274)</f>
        <v>0</v>
      </c>
      <c r="AD274" s="293"/>
      <c r="AE274" s="280">
        <f t="shared" si="25"/>
        <v>0</v>
      </c>
      <c r="AF274" s="280">
        <f t="shared" si="26"/>
        <v>0</v>
      </c>
      <c r="AG274" s="280">
        <f t="shared" si="27"/>
        <v>0</v>
      </c>
      <c r="AH274" s="280">
        <f t="shared" si="28"/>
        <v>0</v>
      </c>
      <c r="AI274" s="294"/>
    </row>
    <row r="275" spans="1:35" s="22" customFormat="1" ht="16.5" customHeight="1" x14ac:dyDescent="0.2">
      <c r="A275" s="324">
        <v>258</v>
      </c>
      <c r="B275" s="325"/>
      <c r="C275" s="326"/>
      <c r="D275" s="327"/>
      <c r="E275" s="359"/>
      <c r="F275" s="328"/>
      <c r="G275" s="341"/>
      <c r="H275" s="342"/>
      <c r="I275" s="330"/>
      <c r="J275" s="331"/>
      <c r="K275" s="344"/>
      <c r="L275" s="333"/>
      <c r="M275" s="333"/>
      <c r="N275" s="334"/>
      <c r="O275" s="335"/>
      <c r="P275" s="336"/>
      <c r="Q275" s="337"/>
      <c r="R275" s="338"/>
      <c r="S275" s="339"/>
      <c r="T275" s="332"/>
      <c r="U275" s="340"/>
      <c r="V275" s="333"/>
      <c r="W275" s="450" t="s">
        <v>40</v>
      </c>
      <c r="X275" s="804"/>
      <c r="Y275" s="805" t="str">
        <f t="shared" si="29"/>
        <v/>
      </c>
      <c r="Z275" s="289"/>
      <c r="AA275" s="290"/>
      <c r="AB275" s="291">
        <f t="shared" ref="AB275:AB338" si="31">IFERROR(X275+Z275,0)</f>
        <v>0</v>
      </c>
      <c r="AC275" s="977">
        <f t="shared" si="30"/>
        <v>0</v>
      </c>
      <c r="AD275" s="293"/>
      <c r="AE275" s="280">
        <f t="shared" ref="AE275:AE338" si="32">IF(AND($M275&lt;&gt;"",ABS($M275)&gt;ABS($L275)),1,0)</f>
        <v>0</v>
      </c>
      <c r="AF275" s="280">
        <f t="shared" ref="AF275:AF338" si="33">IF($L275&lt;&gt;"",IF(AND($U275&lt;&gt;"",ABS($U275)&lt;&gt;ABS($L275),OR(AND(ISNONTEXT($N275),ABS($U275)&gt;ABS($L275)),$N275="")),1,0),0)</f>
        <v>0</v>
      </c>
      <c r="AG275" s="280">
        <f t="shared" ref="AG275:AG338" si="34">IF(AND($X275&lt;&gt;0,$U275&lt;&gt;"",ABS($X275)&gt;ABS($U275)),1,0)</f>
        <v>0</v>
      </c>
      <c r="AH275" s="280">
        <f t="shared" ref="AH275:AH338" si="35">IF(AND($X275&lt;&gt;0,$U275&lt;&gt;"",$M275&lt;&gt;"",ABS($X275)&gt;ABS($M275)),1,0)</f>
        <v>0</v>
      </c>
      <c r="AI275" s="294"/>
    </row>
    <row r="276" spans="1:35" s="22" customFormat="1" ht="16.5" customHeight="1" x14ac:dyDescent="0.2">
      <c r="A276" s="324">
        <v>259</v>
      </c>
      <c r="B276" s="325"/>
      <c r="C276" s="326"/>
      <c r="D276" s="327"/>
      <c r="E276" s="359"/>
      <c r="F276" s="328"/>
      <c r="G276" s="341"/>
      <c r="H276" s="342"/>
      <c r="I276" s="330"/>
      <c r="J276" s="331"/>
      <c r="K276" s="344"/>
      <c r="L276" s="333"/>
      <c r="M276" s="333"/>
      <c r="N276" s="334"/>
      <c r="O276" s="335"/>
      <c r="P276" s="336"/>
      <c r="Q276" s="337"/>
      <c r="R276" s="338"/>
      <c r="S276" s="339"/>
      <c r="T276" s="332"/>
      <c r="U276" s="340"/>
      <c r="V276" s="333"/>
      <c r="W276" s="450" t="s">
        <v>40</v>
      </c>
      <c r="X276" s="804"/>
      <c r="Y276" s="805" t="str">
        <f t="shared" si="29"/>
        <v/>
      </c>
      <c r="Z276" s="289"/>
      <c r="AA276" s="290"/>
      <c r="AB276" s="291">
        <f t="shared" si="31"/>
        <v>0</v>
      </c>
      <c r="AC276" s="977">
        <f t="shared" si="30"/>
        <v>0</v>
      </c>
      <c r="AD276" s="293"/>
      <c r="AE276" s="280">
        <f t="shared" si="32"/>
        <v>0</v>
      </c>
      <c r="AF276" s="280">
        <f t="shared" si="33"/>
        <v>0</v>
      </c>
      <c r="AG276" s="280">
        <f t="shared" si="34"/>
        <v>0</v>
      </c>
      <c r="AH276" s="280">
        <f t="shared" si="35"/>
        <v>0</v>
      </c>
      <c r="AI276" s="294"/>
    </row>
    <row r="277" spans="1:35" s="22" customFormat="1" ht="16.5" customHeight="1" x14ac:dyDescent="0.2">
      <c r="A277" s="324">
        <v>260</v>
      </c>
      <c r="B277" s="325"/>
      <c r="C277" s="326"/>
      <c r="D277" s="327"/>
      <c r="E277" s="359"/>
      <c r="F277" s="328"/>
      <c r="G277" s="341"/>
      <c r="H277" s="342"/>
      <c r="I277" s="330"/>
      <c r="J277" s="331"/>
      <c r="K277" s="344"/>
      <c r="L277" s="333"/>
      <c r="M277" s="333"/>
      <c r="N277" s="334"/>
      <c r="O277" s="335"/>
      <c r="P277" s="336"/>
      <c r="Q277" s="337"/>
      <c r="R277" s="338"/>
      <c r="S277" s="339"/>
      <c r="T277" s="332"/>
      <c r="U277" s="340"/>
      <c r="V277" s="333"/>
      <c r="W277" s="450" t="s">
        <v>40</v>
      </c>
      <c r="X277" s="804"/>
      <c r="Y277" s="805" t="str">
        <f t="shared" si="29"/>
        <v/>
      </c>
      <c r="Z277" s="289"/>
      <c r="AA277" s="290"/>
      <c r="AB277" s="291">
        <f t="shared" si="31"/>
        <v>0</v>
      </c>
      <c r="AC277" s="977">
        <f t="shared" si="30"/>
        <v>0</v>
      </c>
      <c r="AD277" s="293"/>
      <c r="AE277" s="280">
        <f t="shared" si="32"/>
        <v>0</v>
      </c>
      <c r="AF277" s="280">
        <f t="shared" si="33"/>
        <v>0</v>
      </c>
      <c r="AG277" s="280">
        <f t="shared" si="34"/>
        <v>0</v>
      </c>
      <c r="AH277" s="280">
        <f t="shared" si="35"/>
        <v>0</v>
      </c>
      <c r="AI277" s="294"/>
    </row>
    <row r="278" spans="1:35" s="22" customFormat="1" ht="16.5" customHeight="1" x14ac:dyDescent="0.2">
      <c r="A278" s="324">
        <v>261</v>
      </c>
      <c r="B278" s="325"/>
      <c r="C278" s="326"/>
      <c r="D278" s="327"/>
      <c r="E278" s="359"/>
      <c r="F278" s="328"/>
      <c r="G278" s="341"/>
      <c r="H278" s="342"/>
      <c r="I278" s="330"/>
      <c r="J278" s="331"/>
      <c r="K278" s="344"/>
      <c r="L278" s="333"/>
      <c r="M278" s="333"/>
      <c r="N278" s="334"/>
      <c r="O278" s="335"/>
      <c r="P278" s="336"/>
      <c r="Q278" s="337"/>
      <c r="R278" s="338"/>
      <c r="S278" s="339"/>
      <c r="T278" s="332"/>
      <c r="U278" s="340"/>
      <c r="V278" s="333"/>
      <c r="W278" s="450" t="s">
        <v>40</v>
      </c>
      <c r="X278" s="804"/>
      <c r="Y278" s="805" t="str">
        <f t="shared" si="29"/>
        <v/>
      </c>
      <c r="Z278" s="289"/>
      <c r="AA278" s="290"/>
      <c r="AB278" s="291">
        <f t="shared" si="31"/>
        <v>0</v>
      </c>
      <c r="AC278" s="977">
        <f t="shared" si="30"/>
        <v>0</v>
      </c>
      <c r="AD278" s="293"/>
      <c r="AE278" s="280">
        <f t="shared" si="32"/>
        <v>0</v>
      </c>
      <c r="AF278" s="280">
        <f t="shared" si="33"/>
        <v>0</v>
      </c>
      <c r="AG278" s="280">
        <f t="shared" si="34"/>
        <v>0</v>
      </c>
      <c r="AH278" s="280">
        <f t="shared" si="35"/>
        <v>0</v>
      </c>
      <c r="AI278" s="294"/>
    </row>
    <row r="279" spans="1:35" s="22" customFormat="1" ht="16.5" customHeight="1" x14ac:dyDescent="0.2">
      <c r="A279" s="324">
        <v>262</v>
      </c>
      <c r="B279" s="325"/>
      <c r="C279" s="326"/>
      <c r="D279" s="327"/>
      <c r="E279" s="359"/>
      <c r="F279" s="328"/>
      <c r="G279" s="341"/>
      <c r="H279" s="342"/>
      <c r="I279" s="330"/>
      <c r="J279" s="331"/>
      <c r="K279" s="344"/>
      <c r="L279" s="333"/>
      <c r="M279" s="333"/>
      <c r="N279" s="334"/>
      <c r="O279" s="335"/>
      <c r="P279" s="336"/>
      <c r="Q279" s="337"/>
      <c r="R279" s="338"/>
      <c r="S279" s="339"/>
      <c r="T279" s="332"/>
      <c r="U279" s="340"/>
      <c r="V279" s="333"/>
      <c r="W279" s="450" t="s">
        <v>40</v>
      </c>
      <c r="X279" s="804"/>
      <c r="Y279" s="805" t="str">
        <f t="shared" si="29"/>
        <v/>
      </c>
      <c r="Z279" s="289"/>
      <c r="AA279" s="290"/>
      <c r="AB279" s="291">
        <f t="shared" si="31"/>
        <v>0</v>
      </c>
      <c r="AC279" s="977">
        <f t="shared" si="30"/>
        <v>0</v>
      </c>
      <c r="AD279" s="293"/>
      <c r="AE279" s="280">
        <f t="shared" si="32"/>
        <v>0</v>
      </c>
      <c r="AF279" s="280">
        <f t="shared" si="33"/>
        <v>0</v>
      </c>
      <c r="AG279" s="280">
        <f t="shared" si="34"/>
        <v>0</v>
      </c>
      <c r="AH279" s="280">
        <f t="shared" si="35"/>
        <v>0</v>
      </c>
      <c r="AI279" s="294"/>
    </row>
    <row r="280" spans="1:35" s="22" customFormat="1" ht="16.5" customHeight="1" x14ac:dyDescent="0.2">
      <c r="A280" s="324">
        <v>263</v>
      </c>
      <c r="B280" s="325"/>
      <c r="C280" s="326"/>
      <c r="D280" s="327"/>
      <c r="E280" s="359"/>
      <c r="F280" s="328"/>
      <c r="G280" s="341"/>
      <c r="H280" s="342"/>
      <c r="I280" s="330"/>
      <c r="J280" s="331"/>
      <c r="K280" s="344"/>
      <c r="L280" s="333"/>
      <c r="M280" s="333"/>
      <c r="N280" s="334"/>
      <c r="O280" s="335"/>
      <c r="P280" s="336"/>
      <c r="Q280" s="337"/>
      <c r="R280" s="338"/>
      <c r="S280" s="339"/>
      <c r="T280" s="332"/>
      <c r="U280" s="340"/>
      <c r="V280" s="333"/>
      <c r="W280" s="450" t="s">
        <v>40</v>
      </c>
      <c r="X280" s="804"/>
      <c r="Y280" s="805" t="str">
        <f t="shared" si="29"/>
        <v/>
      </c>
      <c r="Z280" s="289"/>
      <c r="AA280" s="290"/>
      <c r="AB280" s="291">
        <f t="shared" si="31"/>
        <v>0</v>
      </c>
      <c r="AC280" s="977">
        <f t="shared" si="30"/>
        <v>0</v>
      </c>
      <c r="AD280" s="293"/>
      <c r="AE280" s="280">
        <f t="shared" si="32"/>
        <v>0</v>
      </c>
      <c r="AF280" s="280">
        <f t="shared" si="33"/>
        <v>0</v>
      </c>
      <c r="AG280" s="280">
        <f t="shared" si="34"/>
        <v>0</v>
      </c>
      <c r="AH280" s="280">
        <f t="shared" si="35"/>
        <v>0</v>
      </c>
      <c r="AI280" s="294"/>
    </row>
    <row r="281" spans="1:35" s="22" customFormat="1" ht="16.5" customHeight="1" x14ac:dyDescent="0.2">
      <c r="A281" s="324">
        <v>264</v>
      </c>
      <c r="B281" s="325"/>
      <c r="C281" s="326"/>
      <c r="D281" s="327"/>
      <c r="E281" s="359"/>
      <c r="F281" s="328"/>
      <c r="G281" s="341"/>
      <c r="H281" s="342"/>
      <c r="I281" s="330"/>
      <c r="J281" s="331"/>
      <c r="K281" s="344"/>
      <c r="L281" s="333"/>
      <c r="M281" s="333"/>
      <c r="N281" s="334"/>
      <c r="O281" s="335"/>
      <c r="P281" s="336"/>
      <c r="Q281" s="337"/>
      <c r="R281" s="338"/>
      <c r="S281" s="339"/>
      <c r="T281" s="332"/>
      <c r="U281" s="340"/>
      <c r="V281" s="333"/>
      <c r="W281" s="450" t="s">
        <v>40</v>
      </c>
      <c r="X281" s="804"/>
      <c r="Y281" s="805" t="str">
        <f t="shared" si="29"/>
        <v/>
      </c>
      <c r="Z281" s="289"/>
      <c r="AA281" s="290"/>
      <c r="AB281" s="291">
        <f t="shared" si="31"/>
        <v>0</v>
      </c>
      <c r="AC281" s="977">
        <f t="shared" si="30"/>
        <v>0</v>
      </c>
      <c r="AD281" s="293"/>
      <c r="AE281" s="280">
        <f t="shared" si="32"/>
        <v>0</v>
      </c>
      <c r="AF281" s="280">
        <f t="shared" si="33"/>
        <v>0</v>
      </c>
      <c r="AG281" s="280">
        <f t="shared" si="34"/>
        <v>0</v>
      </c>
      <c r="AH281" s="280">
        <f t="shared" si="35"/>
        <v>0</v>
      </c>
      <c r="AI281" s="294"/>
    </row>
    <row r="282" spans="1:35" s="22" customFormat="1" ht="16.5" customHeight="1" x14ac:dyDescent="0.2">
      <c r="A282" s="324">
        <v>265</v>
      </c>
      <c r="B282" s="325"/>
      <c r="C282" s="326"/>
      <c r="D282" s="327"/>
      <c r="E282" s="359"/>
      <c r="F282" s="328"/>
      <c r="G282" s="341"/>
      <c r="H282" s="342"/>
      <c r="I282" s="330"/>
      <c r="J282" s="331"/>
      <c r="K282" s="344"/>
      <c r="L282" s="333"/>
      <c r="M282" s="333"/>
      <c r="N282" s="334"/>
      <c r="O282" s="335"/>
      <c r="P282" s="336"/>
      <c r="Q282" s="337"/>
      <c r="R282" s="338"/>
      <c r="S282" s="339"/>
      <c r="T282" s="332"/>
      <c r="U282" s="340"/>
      <c r="V282" s="333"/>
      <c r="W282" s="450" t="s">
        <v>40</v>
      </c>
      <c r="X282" s="804"/>
      <c r="Y282" s="805" t="str">
        <f t="shared" si="29"/>
        <v/>
      </c>
      <c r="Z282" s="289"/>
      <c r="AA282" s="290"/>
      <c r="AB282" s="291">
        <f t="shared" si="31"/>
        <v>0</v>
      </c>
      <c r="AC282" s="977">
        <f t="shared" si="30"/>
        <v>0</v>
      </c>
      <c r="AD282" s="293"/>
      <c r="AE282" s="280">
        <f t="shared" si="32"/>
        <v>0</v>
      </c>
      <c r="AF282" s="280">
        <f t="shared" si="33"/>
        <v>0</v>
      </c>
      <c r="AG282" s="280">
        <f t="shared" si="34"/>
        <v>0</v>
      </c>
      <c r="AH282" s="280">
        <f t="shared" si="35"/>
        <v>0</v>
      </c>
      <c r="AI282" s="294"/>
    </row>
    <row r="283" spans="1:35" s="22" customFormat="1" ht="16.5" customHeight="1" x14ac:dyDescent="0.2">
      <c r="A283" s="324">
        <v>266</v>
      </c>
      <c r="B283" s="325"/>
      <c r="C283" s="326"/>
      <c r="D283" s="327"/>
      <c r="E283" s="359"/>
      <c r="F283" s="328"/>
      <c r="G283" s="341"/>
      <c r="H283" s="342"/>
      <c r="I283" s="330"/>
      <c r="J283" s="331"/>
      <c r="K283" s="344"/>
      <c r="L283" s="333"/>
      <c r="M283" s="333"/>
      <c r="N283" s="334"/>
      <c r="O283" s="335"/>
      <c r="P283" s="336"/>
      <c r="Q283" s="337"/>
      <c r="R283" s="338"/>
      <c r="S283" s="339"/>
      <c r="T283" s="332"/>
      <c r="U283" s="340"/>
      <c r="V283" s="333"/>
      <c r="W283" s="450" t="s">
        <v>40</v>
      </c>
      <c r="X283" s="804"/>
      <c r="Y283" s="805" t="str">
        <f t="shared" si="29"/>
        <v/>
      </c>
      <c r="Z283" s="289"/>
      <c r="AA283" s="290"/>
      <c r="AB283" s="291">
        <f t="shared" si="31"/>
        <v>0</v>
      </c>
      <c r="AC283" s="977">
        <f t="shared" si="30"/>
        <v>0</v>
      </c>
      <c r="AD283" s="293"/>
      <c r="AE283" s="280">
        <f t="shared" si="32"/>
        <v>0</v>
      </c>
      <c r="AF283" s="280">
        <f t="shared" si="33"/>
        <v>0</v>
      </c>
      <c r="AG283" s="280">
        <f t="shared" si="34"/>
        <v>0</v>
      </c>
      <c r="AH283" s="280">
        <f t="shared" si="35"/>
        <v>0</v>
      </c>
      <c r="AI283" s="294"/>
    </row>
    <row r="284" spans="1:35" s="22" customFormat="1" ht="16.5" customHeight="1" x14ac:dyDescent="0.2">
      <c r="A284" s="324">
        <v>267</v>
      </c>
      <c r="B284" s="325"/>
      <c r="C284" s="326"/>
      <c r="D284" s="327"/>
      <c r="E284" s="359"/>
      <c r="F284" s="328"/>
      <c r="G284" s="341"/>
      <c r="H284" s="342"/>
      <c r="I284" s="330"/>
      <c r="J284" s="331"/>
      <c r="K284" s="344"/>
      <c r="L284" s="333"/>
      <c r="M284" s="333"/>
      <c r="N284" s="334"/>
      <c r="O284" s="335"/>
      <c r="P284" s="336"/>
      <c r="Q284" s="337"/>
      <c r="R284" s="338"/>
      <c r="S284" s="339"/>
      <c r="T284" s="332"/>
      <c r="U284" s="340"/>
      <c r="V284" s="333"/>
      <c r="W284" s="450" t="s">
        <v>40</v>
      </c>
      <c r="X284" s="804"/>
      <c r="Y284" s="805" t="str">
        <f t="shared" si="29"/>
        <v/>
      </c>
      <c r="Z284" s="289"/>
      <c r="AA284" s="290"/>
      <c r="AB284" s="291">
        <f t="shared" si="31"/>
        <v>0</v>
      </c>
      <c r="AC284" s="977">
        <f t="shared" si="30"/>
        <v>0</v>
      </c>
      <c r="AD284" s="293"/>
      <c r="AE284" s="280">
        <f t="shared" si="32"/>
        <v>0</v>
      </c>
      <c r="AF284" s="280">
        <f t="shared" si="33"/>
        <v>0</v>
      </c>
      <c r="AG284" s="280">
        <f t="shared" si="34"/>
        <v>0</v>
      </c>
      <c r="AH284" s="280">
        <f t="shared" si="35"/>
        <v>0</v>
      </c>
      <c r="AI284" s="294"/>
    </row>
    <row r="285" spans="1:35" s="22" customFormat="1" ht="16.5" customHeight="1" x14ac:dyDescent="0.2">
      <c r="A285" s="324">
        <v>268</v>
      </c>
      <c r="B285" s="325"/>
      <c r="C285" s="326"/>
      <c r="D285" s="327"/>
      <c r="E285" s="359"/>
      <c r="F285" s="328"/>
      <c r="G285" s="341"/>
      <c r="H285" s="342"/>
      <c r="I285" s="330"/>
      <c r="J285" s="331"/>
      <c r="K285" s="344"/>
      <c r="L285" s="333"/>
      <c r="M285" s="333"/>
      <c r="N285" s="334"/>
      <c r="O285" s="335"/>
      <c r="P285" s="336"/>
      <c r="Q285" s="337"/>
      <c r="R285" s="338"/>
      <c r="S285" s="339"/>
      <c r="T285" s="332"/>
      <c r="U285" s="340"/>
      <c r="V285" s="333"/>
      <c r="W285" s="450" t="s">
        <v>40</v>
      </c>
      <c r="X285" s="804"/>
      <c r="Y285" s="805" t="str">
        <f t="shared" si="29"/>
        <v/>
      </c>
      <c r="Z285" s="289"/>
      <c r="AA285" s="290"/>
      <c r="AB285" s="291">
        <f t="shared" si="31"/>
        <v>0</v>
      </c>
      <c r="AC285" s="977">
        <f t="shared" si="30"/>
        <v>0</v>
      </c>
      <c r="AD285" s="293"/>
      <c r="AE285" s="280">
        <f t="shared" si="32"/>
        <v>0</v>
      </c>
      <c r="AF285" s="280">
        <f t="shared" si="33"/>
        <v>0</v>
      </c>
      <c r="AG285" s="280">
        <f t="shared" si="34"/>
        <v>0</v>
      </c>
      <c r="AH285" s="280">
        <f t="shared" si="35"/>
        <v>0</v>
      </c>
      <c r="AI285" s="294"/>
    </row>
    <row r="286" spans="1:35" s="22" customFormat="1" ht="16.5" customHeight="1" x14ac:dyDescent="0.2">
      <c r="A286" s="324">
        <v>269</v>
      </c>
      <c r="B286" s="325"/>
      <c r="C286" s="326"/>
      <c r="D286" s="327"/>
      <c r="E286" s="359"/>
      <c r="F286" s="328"/>
      <c r="G286" s="341"/>
      <c r="H286" s="342"/>
      <c r="I286" s="330"/>
      <c r="J286" s="331"/>
      <c r="K286" s="344"/>
      <c r="L286" s="333"/>
      <c r="M286" s="333"/>
      <c r="N286" s="334"/>
      <c r="O286" s="335"/>
      <c r="P286" s="336"/>
      <c r="Q286" s="337"/>
      <c r="R286" s="338"/>
      <c r="S286" s="339"/>
      <c r="T286" s="332"/>
      <c r="U286" s="340"/>
      <c r="V286" s="333"/>
      <c r="W286" s="450" t="s">
        <v>40</v>
      </c>
      <c r="X286" s="804"/>
      <c r="Y286" s="805" t="str">
        <f t="shared" si="29"/>
        <v/>
      </c>
      <c r="Z286" s="289"/>
      <c r="AA286" s="290"/>
      <c r="AB286" s="291">
        <f t="shared" si="31"/>
        <v>0</v>
      </c>
      <c r="AC286" s="977">
        <f t="shared" si="30"/>
        <v>0</v>
      </c>
      <c r="AD286" s="293"/>
      <c r="AE286" s="280">
        <f t="shared" si="32"/>
        <v>0</v>
      </c>
      <c r="AF286" s="280">
        <f t="shared" si="33"/>
        <v>0</v>
      </c>
      <c r="AG286" s="280">
        <f t="shared" si="34"/>
        <v>0</v>
      </c>
      <c r="AH286" s="280">
        <f t="shared" si="35"/>
        <v>0</v>
      </c>
      <c r="AI286" s="294"/>
    </row>
    <row r="287" spans="1:35" s="22" customFormat="1" ht="16.5" customHeight="1" x14ac:dyDescent="0.2">
      <c r="A287" s="324">
        <v>270</v>
      </c>
      <c r="B287" s="325"/>
      <c r="C287" s="326"/>
      <c r="D287" s="327"/>
      <c r="E287" s="359"/>
      <c r="F287" s="328"/>
      <c r="G287" s="341"/>
      <c r="H287" s="342"/>
      <c r="I287" s="330"/>
      <c r="J287" s="331"/>
      <c r="K287" s="344"/>
      <c r="L287" s="333"/>
      <c r="M287" s="333"/>
      <c r="N287" s="334"/>
      <c r="O287" s="335"/>
      <c r="P287" s="336"/>
      <c r="Q287" s="337"/>
      <c r="R287" s="338"/>
      <c r="S287" s="339"/>
      <c r="T287" s="332"/>
      <c r="U287" s="340"/>
      <c r="V287" s="333"/>
      <c r="W287" s="450" t="s">
        <v>40</v>
      </c>
      <c r="X287" s="804"/>
      <c r="Y287" s="805" t="str">
        <f t="shared" si="29"/>
        <v/>
      </c>
      <c r="Z287" s="289"/>
      <c r="AA287" s="290"/>
      <c r="AB287" s="291">
        <f t="shared" si="31"/>
        <v>0</v>
      </c>
      <c r="AC287" s="977">
        <f t="shared" si="30"/>
        <v>0</v>
      </c>
      <c r="AD287" s="293"/>
      <c r="AE287" s="280">
        <f t="shared" si="32"/>
        <v>0</v>
      </c>
      <c r="AF287" s="280">
        <f t="shared" si="33"/>
        <v>0</v>
      </c>
      <c r="AG287" s="280">
        <f t="shared" si="34"/>
        <v>0</v>
      </c>
      <c r="AH287" s="280">
        <f t="shared" si="35"/>
        <v>0</v>
      </c>
      <c r="AI287" s="294"/>
    </row>
    <row r="288" spans="1:35" s="22" customFormat="1" ht="16.5" customHeight="1" x14ac:dyDescent="0.2">
      <c r="A288" s="324">
        <v>271</v>
      </c>
      <c r="B288" s="325"/>
      <c r="C288" s="326"/>
      <c r="D288" s="327"/>
      <c r="E288" s="359"/>
      <c r="F288" s="328"/>
      <c r="G288" s="341"/>
      <c r="H288" s="342"/>
      <c r="I288" s="330"/>
      <c r="J288" s="331"/>
      <c r="K288" s="344"/>
      <c r="L288" s="333"/>
      <c r="M288" s="333"/>
      <c r="N288" s="334"/>
      <c r="O288" s="335"/>
      <c r="P288" s="336"/>
      <c r="Q288" s="337"/>
      <c r="R288" s="338"/>
      <c r="S288" s="339"/>
      <c r="T288" s="332"/>
      <c r="U288" s="340"/>
      <c r="V288" s="333"/>
      <c r="W288" s="450" t="s">
        <v>40</v>
      </c>
      <c r="X288" s="804"/>
      <c r="Y288" s="805" t="str">
        <f t="shared" si="29"/>
        <v/>
      </c>
      <c r="Z288" s="289"/>
      <c r="AA288" s="290"/>
      <c r="AB288" s="291">
        <f t="shared" si="31"/>
        <v>0</v>
      </c>
      <c r="AC288" s="977">
        <f t="shared" si="30"/>
        <v>0</v>
      </c>
      <c r="AD288" s="293"/>
      <c r="AE288" s="280">
        <f t="shared" si="32"/>
        <v>0</v>
      </c>
      <c r="AF288" s="280">
        <f t="shared" si="33"/>
        <v>0</v>
      </c>
      <c r="AG288" s="280">
        <f t="shared" si="34"/>
        <v>0</v>
      </c>
      <c r="AH288" s="280">
        <f t="shared" si="35"/>
        <v>0</v>
      </c>
      <c r="AI288" s="294"/>
    </row>
    <row r="289" spans="1:35" s="22" customFormat="1" ht="16.5" customHeight="1" x14ac:dyDescent="0.2">
      <c r="A289" s="324">
        <v>272</v>
      </c>
      <c r="B289" s="325"/>
      <c r="C289" s="326"/>
      <c r="D289" s="327"/>
      <c r="E289" s="359"/>
      <c r="F289" s="328"/>
      <c r="G289" s="341"/>
      <c r="H289" s="342"/>
      <c r="I289" s="330"/>
      <c r="J289" s="331"/>
      <c r="K289" s="344"/>
      <c r="L289" s="333"/>
      <c r="M289" s="333"/>
      <c r="N289" s="334"/>
      <c r="O289" s="335"/>
      <c r="P289" s="336"/>
      <c r="Q289" s="337"/>
      <c r="R289" s="338"/>
      <c r="S289" s="339"/>
      <c r="T289" s="332"/>
      <c r="U289" s="340"/>
      <c r="V289" s="333"/>
      <c r="W289" s="450" t="s">
        <v>40</v>
      </c>
      <c r="X289" s="804"/>
      <c r="Y289" s="805" t="str">
        <f t="shared" si="29"/>
        <v/>
      </c>
      <c r="Z289" s="289"/>
      <c r="AA289" s="290"/>
      <c r="AB289" s="291">
        <f t="shared" si="31"/>
        <v>0</v>
      </c>
      <c r="AC289" s="977">
        <f t="shared" si="30"/>
        <v>0</v>
      </c>
      <c r="AD289" s="293"/>
      <c r="AE289" s="280">
        <f t="shared" si="32"/>
        <v>0</v>
      </c>
      <c r="AF289" s="280">
        <f t="shared" si="33"/>
        <v>0</v>
      </c>
      <c r="AG289" s="280">
        <f t="shared" si="34"/>
        <v>0</v>
      </c>
      <c r="AH289" s="280">
        <f t="shared" si="35"/>
        <v>0</v>
      </c>
      <c r="AI289" s="294"/>
    </row>
    <row r="290" spans="1:35" s="22" customFormat="1" ht="16.5" customHeight="1" x14ac:dyDescent="0.2">
      <c r="A290" s="324">
        <v>273</v>
      </c>
      <c r="B290" s="325"/>
      <c r="C290" s="326"/>
      <c r="D290" s="327"/>
      <c r="E290" s="359"/>
      <c r="F290" s="328"/>
      <c r="G290" s="341"/>
      <c r="H290" s="342"/>
      <c r="I290" s="330"/>
      <c r="J290" s="331"/>
      <c r="K290" s="344"/>
      <c r="L290" s="333"/>
      <c r="M290" s="333"/>
      <c r="N290" s="334"/>
      <c r="O290" s="335"/>
      <c r="P290" s="336"/>
      <c r="Q290" s="337"/>
      <c r="R290" s="338"/>
      <c r="S290" s="339"/>
      <c r="T290" s="332"/>
      <c r="U290" s="340"/>
      <c r="V290" s="333"/>
      <c r="W290" s="450" t="s">
        <v>40</v>
      </c>
      <c r="X290" s="804"/>
      <c r="Y290" s="805" t="str">
        <f t="shared" si="29"/>
        <v/>
      </c>
      <c r="Z290" s="289"/>
      <c r="AA290" s="290"/>
      <c r="AB290" s="291">
        <f t="shared" si="31"/>
        <v>0</v>
      </c>
      <c r="AC290" s="977">
        <f t="shared" si="30"/>
        <v>0</v>
      </c>
      <c r="AD290" s="293"/>
      <c r="AE290" s="280">
        <f t="shared" si="32"/>
        <v>0</v>
      </c>
      <c r="AF290" s="280">
        <f t="shared" si="33"/>
        <v>0</v>
      </c>
      <c r="AG290" s="280">
        <f t="shared" si="34"/>
        <v>0</v>
      </c>
      <c r="AH290" s="280">
        <f t="shared" si="35"/>
        <v>0</v>
      </c>
      <c r="AI290" s="294"/>
    </row>
    <row r="291" spans="1:35" s="22" customFormat="1" ht="16.5" customHeight="1" x14ac:dyDescent="0.2">
      <c r="A291" s="324">
        <v>274</v>
      </c>
      <c r="B291" s="325"/>
      <c r="C291" s="326"/>
      <c r="D291" s="327"/>
      <c r="E291" s="359"/>
      <c r="F291" s="328"/>
      <c r="G291" s="341"/>
      <c r="H291" s="342"/>
      <c r="I291" s="330"/>
      <c r="J291" s="331"/>
      <c r="K291" s="344"/>
      <c r="L291" s="333"/>
      <c r="M291" s="333"/>
      <c r="N291" s="334"/>
      <c r="O291" s="335"/>
      <c r="P291" s="336"/>
      <c r="Q291" s="337"/>
      <c r="R291" s="338"/>
      <c r="S291" s="339"/>
      <c r="T291" s="332"/>
      <c r="U291" s="340"/>
      <c r="V291" s="333"/>
      <c r="W291" s="450" t="s">
        <v>40</v>
      </c>
      <c r="X291" s="804"/>
      <c r="Y291" s="805" t="str">
        <f t="shared" si="29"/>
        <v/>
      </c>
      <c r="Z291" s="289"/>
      <c r="AA291" s="290"/>
      <c r="AB291" s="291">
        <f t="shared" si="31"/>
        <v>0</v>
      </c>
      <c r="AC291" s="977">
        <f t="shared" si="30"/>
        <v>0</v>
      </c>
      <c r="AD291" s="293"/>
      <c r="AE291" s="280">
        <f t="shared" si="32"/>
        <v>0</v>
      </c>
      <c r="AF291" s="280">
        <f t="shared" si="33"/>
        <v>0</v>
      </c>
      <c r="AG291" s="280">
        <f t="shared" si="34"/>
        <v>0</v>
      </c>
      <c r="AH291" s="280">
        <f t="shared" si="35"/>
        <v>0</v>
      </c>
      <c r="AI291" s="294"/>
    </row>
    <row r="292" spans="1:35" s="22" customFormat="1" ht="16.5" customHeight="1" x14ac:dyDescent="0.2">
      <c r="A292" s="324">
        <v>275</v>
      </c>
      <c r="B292" s="325"/>
      <c r="C292" s="326"/>
      <c r="D292" s="327"/>
      <c r="E292" s="359"/>
      <c r="F292" s="328"/>
      <c r="G292" s="341"/>
      <c r="H292" s="342"/>
      <c r="I292" s="330"/>
      <c r="J292" s="331"/>
      <c r="K292" s="344"/>
      <c r="L292" s="333"/>
      <c r="M292" s="333"/>
      <c r="N292" s="334"/>
      <c r="O292" s="335"/>
      <c r="P292" s="336"/>
      <c r="Q292" s="337"/>
      <c r="R292" s="338"/>
      <c r="S292" s="339"/>
      <c r="T292" s="332"/>
      <c r="U292" s="340"/>
      <c r="V292" s="333"/>
      <c r="W292" s="450" t="s">
        <v>40</v>
      </c>
      <c r="X292" s="804"/>
      <c r="Y292" s="805" t="str">
        <f t="shared" si="29"/>
        <v/>
      </c>
      <c r="Z292" s="289"/>
      <c r="AA292" s="290"/>
      <c r="AB292" s="291">
        <f t="shared" si="31"/>
        <v>0</v>
      </c>
      <c r="AC292" s="977">
        <f t="shared" si="30"/>
        <v>0</v>
      </c>
      <c r="AD292" s="293"/>
      <c r="AE292" s="280">
        <f t="shared" si="32"/>
        <v>0</v>
      </c>
      <c r="AF292" s="280">
        <f t="shared" si="33"/>
        <v>0</v>
      </c>
      <c r="AG292" s="280">
        <f t="shared" si="34"/>
        <v>0</v>
      </c>
      <c r="AH292" s="280">
        <f t="shared" si="35"/>
        <v>0</v>
      </c>
      <c r="AI292" s="294"/>
    </row>
    <row r="293" spans="1:35" s="22" customFormat="1" ht="16.5" customHeight="1" x14ac:dyDescent="0.2">
      <c r="A293" s="324">
        <v>276</v>
      </c>
      <c r="B293" s="325"/>
      <c r="C293" s="326"/>
      <c r="D293" s="327"/>
      <c r="E293" s="359"/>
      <c r="F293" s="328"/>
      <c r="G293" s="341"/>
      <c r="H293" s="342"/>
      <c r="I293" s="330"/>
      <c r="J293" s="331"/>
      <c r="K293" s="344"/>
      <c r="L293" s="333"/>
      <c r="M293" s="333"/>
      <c r="N293" s="334"/>
      <c r="O293" s="335"/>
      <c r="P293" s="336"/>
      <c r="Q293" s="337"/>
      <c r="R293" s="338"/>
      <c r="S293" s="339"/>
      <c r="T293" s="332"/>
      <c r="U293" s="340"/>
      <c r="V293" s="333"/>
      <c r="W293" s="450" t="s">
        <v>40</v>
      </c>
      <c r="X293" s="804"/>
      <c r="Y293" s="805" t="str">
        <f t="shared" si="29"/>
        <v/>
      </c>
      <c r="Z293" s="289"/>
      <c r="AA293" s="290"/>
      <c r="AB293" s="291">
        <f t="shared" si="31"/>
        <v>0</v>
      </c>
      <c r="AC293" s="977">
        <f t="shared" si="30"/>
        <v>0</v>
      </c>
      <c r="AD293" s="293"/>
      <c r="AE293" s="280">
        <f t="shared" si="32"/>
        <v>0</v>
      </c>
      <c r="AF293" s="280">
        <f t="shared" si="33"/>
        <v>0</v>
      </c>
      <c r="AG293" s="280">
        <f t="shared" si="34"/>
        <v>0</v>
      </c>
      <c r="AH293" s="280">
        <f t="shared" si="35"/>
        <v>0</v>
      </c>
      <c r="AI293" s="294"/>
    </row>
    <row r="294" spans="1:35" s="22" customFormat="1" ht="16.5" customHeight="1" x14ac:dyDescent="0.2">
      <c r="A294" s="324">
        <v>277</v>
      </c>
      <c r="B294" s="325"/>
      <c r="C294" s="326"/>
      <c r="D294" s="327"/>
      <c r="E294" s="359"/>
      <c r="F294" s="328"/>
      <c r="G294" s="341"/>
      <c r="H294" s="342"/>
      <c r="I294" s="330"/>
      <c r="J294" s="331"/>
      <c r="K294" s="344"/>
      <c r="L294" s="333"/>
      <c r="M294" s="333"/>
      <c r="N294" s="334"/>
      <c r="O294" s="335"/>
      <c r="P294" s="336"/>
      <c r="Q294" s="337"/>
      <c r="R294" s="338"/>
      <c r="S294" s="339"/>
      <c r="T294" s="332"/>
      <c r="U294" s="340"/>
      <c r="V294" s="333"/>
      <c r="W294" s="450" t="s">
        <v>40</v>
      </c>
      <c r="X294" s="804"/>
      <c r="Y294" s="805" t="str">
        <f t="shared" si="29"/>
        <v/>
      </c>
      <c r="Z294" s="289"/>
      <c r="AA294" s="290"/>
      <c r="AB294" s="291">
        <f t="shared" si="31"/>
        <v>0</v>
      </c>
      <c r="AC294" s="977">
        <f t="shared" si="30"/>
        <v>0</v>
      </c>
      <c r="AD294" s="293"/>
      <c r="AE294" s="280">
        <f t="shared" si="32"/>
        <v>0</v>
      </c>
      <c r="AF294" s="280">
        <f t="shared" si="33"/>
        <v>0</v>
      </c>
      <c r="AG294" s="280">
        <f t="shared" si="34"/>
        <v>0</v>
      </c>
      <c r="AH294" s="280">
        <f t="shared" si="35"/>
        <v>0</v>
      </c>
      <c r="AI294" s="294"/>
    </row>
    <row r="295" spans="1:35" s="22" customFormat="1" ht="16.5" customHeight="1" x14ac:dyDescent="0.2">
      <c r="A295" s="324">
        <v>278</v>
      </c>
      <c r="B295" s="325"/>
      <c r="C295" s="326"/>
      <c r="D295" s="327"/>
      <c r="E295" s="359"/>
      <c r="F295" s="328"/>
      <c r="G295" s="341"/>
      <c r="H295" s="342"/>
      <c r="I295" s="330"/>
      <c r="J295" s="331"/>
      <c r="K295" s="344"/>
      <c r="L295" s="333"/>
      <c r="M295" s="333"/>
      <c r="N295" s="334"/>
      <c r="O295" s="335"/>
      <c r="P295" s="336"/>
      <c r="Q295" s="337"/>
      <c r="R295" s="338"/>
      <c r="S295" s="339"/>
      <c r="T295" s="332"/>
      <c r="U295" s="340"/>
      <c r="V295" s="333"/>
      <c r="W295" s="450" t="s">
        <v>40</v>
      </c>
      <c r="X295" s="804"/>
      <c r="Y295" s="805" t="str">
        <f t="shared" si="29"/>
        <v/>
      </c>
      <c r="Z295" s="289"/>
      <c r="AA295" s="290"/>
      <c r="AB295" s="291">
        <f t="shared" si="31"/>
        <v>0</v>
      </c>
      <c r="AC295" s="977">
        <f t="shared" si="30"/>
        <v>0</v>
      </c>
      <c r="AD295" s="293"/>
      <c r="AE295" s="280">
        <f t="shared" si="32"/>
        <v>0</v>
      </c>
      <c r="AF295" s="280">
        <f t="shared" si="33"/>
        <v>0</v>
      </c>
      <c r="AG295" s="280">
        <f t="shared" si="34"/>
        <v>0</v>
      </c>
      <c r="AH295" s="280">
        <f t="shared" si="35"/>
        <v>0</v>
      </c>
      <c r="AI295" s="294"/>
    </row>
    <row r="296" spans="1:35" s="22" customFormat="1" ht="16.5" customHeight="1" x14ac:dyDescent="0.2">
      <c r="A296" s="324">
        <v>279</v>
      </c>
      <c r="B296" s="325"/>
      <c r="C296" s="326"/>
      <c r="D296" s="327"/>
      <c r="E296" s="359"/>
      <c r="F296" s="328"/>
      <c r="G296" s="341"/>
      <c r="H296" s="342"/>
      <c r="I296" s="330"/>
      <c r="J296" s="331"/>
      <c r="K296" s="344"/>
      <c r="L296" s="333"/>
      <c r="M296" s="333"/>
      <c r="N296" s="334"/>
      <c r="O296" s="335"/>
      <c r="P296" s="336"/>
      <c r="Q296" s="337"/>
      <c r="R296" s="338"/>
      <c r="S296" s="339"/>
      <c r="T296" s="332"/>
      <c r="U296" s="340"/>
      <c r="V296" s="333"/>
      <c r="W296" s="450" t="s">
        <v>40</v>
      </c>
      <c r="X296" s="804"/>
      <c r="Y296" s="805" t="str">
        <f t="shared" si="29"/>
        <v/>
      </c>
      <c r="Z296" s="289"/>
      <c r="AA296" s="290"/>
      <c r="AB296" s="291">
        <f t="shared" si="31"/>
        <v>0</v>
      </c>
      <c r="AC296" s="977">
        <f t="shared" si="30"/>
        <v>0</v>
      </c>
      <c r="AD296" s="293"/>
      <c r="AE296" s="280">
        <f t="shared" si="32"/>
        <v>0</v>
      </c>
      <c r="AF296" s="280">
        <f t="shared" si="33"/>
        <v>0</v>
      </c>
      <c r="AG296" s="280">
        <f t="shared" si="34"/>
        <v>0</v>
      </c>
      <c r="AH296" s="280">
        <f t="shared" si="35"/>
        <v>0</v>
      </c>
      <c r="AI296" s="294"/>
    </row>
    <row r="297" spans="1:35" s="22" customFormat="1" ht="16.5" customHeight="1" x14ac:dyDescent="0.2">
      <c r="A297" s="324">
        <v>280</v>
      </c>
      <c r="B297" s="325"/>
      <c r="C297" s="326"/>
      <c r="D297" s="327"/>
      <c r="E297" s="359"/>
      <c r="F297" s="328"/>
      <c r="G297" s="341"/>
      <c r="H297" s="342"/>
      <c r="I297" s="330"/>
      <c r="J297" s="331"/>
      <c r="K297" s="344"/>
      <c r="L297" s="333"/>
      <c r="M297" s="333"/>
      <c r="N297" s="334"/>
      <c r="O297" s="335"/>
      <c r="P297" s="336"/>
      <c r="Q297" s="337"/>
      <c r="R297" s="338"/>
      <c r="S297" s="339"/>
      <c r="T297" s="332"/>
      <c r="U297" s="340"/>
      <c r="V297" s="333"/>
      <c r="W297" s="450" t="s">
        <v>40</v>
      </c>
      <c r="X297" s="804"/>
      <c r="Y297" s="805" t="str">
        <f t="shared" si="29"/>
        <v/>
      </c>
      <c r="Z297" s="289"/>
      <c r="AA297" s="290"/>
      <c r="AB297" s="291">
        <f t="shared" si="31"/>
        <v>0</v>
      </c>
      <c r="AC297" s="977">
        <f t="shared" si="30"/>
        <v>0</v>
      </c>
      <c r="AD297" s="293"/>
      <c r="AE297" s="280">
        <f t="shared" si="32"/>
        <v>0</v>
      </c>
      <c r="AF297" s="280">
        <f t="shared" si="33"/>
        <v>0</v>
      </c>
      <c r="AG297" s="280">
        <f t="shared" si="34"/>
        <v>0</v>
      </c>
      <c r="AH297" s="280">
        <f t="shared" si="35"/>
        <v>0</v>
      </c>
      <c r="AI297" s="294"/>
    </row>
    <row r="298" spans="1:35" s="22" customFormat="1" ht="16.5" customHeight="1" x14ac:dyDescent="0.2">
      <c r="A298" s="324">
        <v>281</v>
      </c>
      <c r="B298" s="325"/>
      <c r="C298" s="326"/>
      <c r="D298" s="327"/>
      <c r="E298" s="359"/>
      <c r="F298" s="328"/>
      <c r="G298" s="341"/>
      <c r="H298" s="342"/>
      <c r="I298" s="330"/>
      <c r="J298" s="331"/>
      <c r="K298" s="344"/>
      <c r="L298" s="333"/>
      <c r="M298" s="333"/>
      <c r="N298" s="334"/>
      <c r="O298" s="335"/>
      <c r="P298" s="336"/>
      <c r="Q298" s="337"/>
      <c r="R298" s="338"/>
      <c r="S298" s="339"/>
      <c r="T298" s="332"/>
      <c r="U298" s="340"/>
      <c r="V298" s="333"/>
      <c r="W298" s="450" t="s">
        <v>40</v>
      </c>
      <c r="X298" s="804"/>
      <c r="Y298" s="805" t="str">
        <f t="shared" si="29"/>
        <v/>
      </c>
      <c r="Z298" s="289"/>
      <c r="AA298" s="290"/>
      <c r="AB298" s="291">
        <f t="shared" si="31"/>
        <v>0</v>
      </c>
      <c r="AC298" s="977">
        <f t="shared" si="30"/>
        <v>0</v>
      </c>
      <c r="AD298" s="293"/>
      <c r="AE298" s="280">
        <f t="shared" si="32"/>
        <v>0</v>
      </c>
      <c r="AF298" s="280">
        <f t="shared" si="33"/>
        <v>0</v>
      </c>
      <c r="AG298" s="280">
        <f t="shared" si="34"/>
        <v>0</v>
      </c>
      <c r="AH298" s="280">
        <f t="shared" si="35"/>
        <v>0</v>
      </c>
      <c r="AI298" s="294"/>
    </row>
    <row r="299" spans="1:35" s="22" customFormat="1" ht="16.5" customHeight="1" x14ac:dyDescent="0.2">
      <c r="A299" s="324">
        <v>282</v>
      </c>
      <c r="B299" s="325"/>
      <c r="C299" s="326"/>
      <c r="D299" s="327"/>
      <c r="E299" s="359"/>
      <c r="F299" s="328"/>
      <c r="G299" s="341"/>
      <c r="H299" s="342"/>
      <c r="I299" s="330"/>
      <c r="J299" s="331"/>
      <c r="K299" s="344"/>
      <c r="L299" s="333"/>
      <c r="M299" s="333"/>
      <c r="N299" s="334"/>
      <c r="O299" s="335"/>
      <c r="P299" s="336"/>
      <c r="Q299" s="337"/>
      <c r="R299" s="338"/>
      <c r="S299" s="339"/>
      <c r="T299" s="332"/>
      <c r="U299" s="340"/>
      <c r="V299" s="333"/>
      <c r="W299" s="450" t="s">
        <v>40</v>
      </c>
      <c r="X299" s="804"/>
      <c r="Y299" s="805" t="str">
        <f t="shared" si="29"/>
        <v/>
      </c>
      <c r="Z299" s="289"/>
      <c r="AA299" s="290"/>
      <c r="AB299" s="291">
        <f t="shared" si="31"/>
        <v>0</v>
      </c>
      <c r="AC299" s="977">
        <f t="shared" si="30"/>
        <v>0</v>
      </c>
      <c r="AD299" s="293"/>
      <c r="AE299" s="280">
        <f t="shared" si="32"/>
        <v>0</v>
      </c>
      <c r="AF299" s="280">
        <f t="shared" si="33"/>
        <v>0</v>
      </c>
      <c r="AG299" s="280">
        <f t="shared" si="34"/>
        <v>0</v>
      </c>
      <c r="AH299" s="280">
        <f t="shared" si="35"/>
        <v>0</v>
      </c>
      <c r="AI299" s="294"/>
    </row>
    <row r="300" spans="1:35" s="22" customFormat="1" ht="16.5" customHeight="1" x14ac:dyDescent="0.2">
      <c r="A300" s="324">
        <v>283</v>
      </c>
      <c r="B300" s="325"/>
      <c r="C300" s="326"/>
      <c r="D300" s="327"/>
      <c r="E300" s="359"/>
      <c r="F300" s="328"/>
      <c r="G300" s="341"/>
      <c r="H300" s="342"/>
      <c r="I300" s="330"/>
      <c r="J300" s="331"/>
      <c r="K300" s="344"/>
      <c r="L300" s="333"/>
      <c r="M300" s="333"/>
      <c r="N300" s="334"/>
      <c r="O300" s="335"/>
      <c r="P300" s="336"/>
      <c r="Q300" s="337"/>
      <c r="R300" s="338"/>
      <c r="S300" s="339"/>
      <c r="T300" s="332"/>
      <c r="U300" s="340"/>
      <c r="V300" s="333"/>
      <c r="W300" s="450" t="s">
        <v>40</v>
      </c>
      <c r="X300" s="804"/>
      <c r="Y300" s="805" t="str">
        <f t="shared" si="29"/>
        <v/>
      </c>
      <c r="Z300" s="289"/>
      <c r="AA300" s="290"/>
      <c r="AB300" s="291">
        <f t="shared" si="31"/>
        <v>0</v>
      </c>
      <c r="AC300" s="977">
        <f t="shared" si="30"/>
        <v>0</v>
      </c>
      <c r="AD300" s="293"/>
      <c r="AE300" s="280">
        <f t="shared" si="32"/>
        <v>0</v>
      </c>
      <c r="AF300" s="280">
        <f t="shared" si="33"/>
        <v>0</v>
      </c>
      <c r="AG300" s="280">
        <f t="shared" si="34"/>
        <v>0</v>
      </c>
      <c r="AH300" s="280">
        <f t="shared" si="35"/>
        <v>0</v>
      </c>
      <c r="AI300" s="294"/>
    </row>
    <row r="301" spans="1:35" s="22" customFormat="1" ht="16.5" customHeight="1" x14ac:dyDescent="0.2">
      <c r="A301" s="324">
        <v>284</v>
      </c>
      <c r="B301" s="325"/>
      <c r="C301" s="326"/>
      <c r="D301" s="327"/>
      <c r="E301" s="359"/>
      <c r="F301" s="328"/>
      <c r="G301" s="341"/>
      <c r="H301" s="342"/>
      <c r="I301" s="330"/>
      <c r="J301" s="331"/>
      <c r="K301" s="344"/>
      <c r="L301" s="333"/>
      <c r="M301" s="333"/>
      <c r="N301" s="334"/>
      <c r="O301" s="335"/>
      <c r="P301" s="336"/>
      <c r="Q301" s="337"/>
      <c r="R301" s="338"/>
      <c r="S301" s="339"/>
      <c r="T301" s="332"/>
      <c r="U301" s="340"/>
      <c r="V301" s="333"/>
      <c r="W301" s="450" t="s">
        <v>40</v>
      </c>
      <c r="X301" s="804"/>
      <c r="Y301" s="805" t="str">
        <f t="shared" si="29"/>
        <v/>
      </c>
      <c r="Z301" s="289"/>
      <c r="AA301" s="290"/>
      <c r="AB301" s="291">
        <f t="shared" si="31"/>
        <v>0</v>
      </c>
      <c r="AC301" s="977">
        <f t="shared" si="30"/>
        <v>0</v>
      </c>
      <c r="AD301" s="293"/>
      <c r="AE301" s="280">
        <f t="shared" si="32"/>
        <v>0</v>
      </c>
      <c r="AF301" s="280">
        <f t="shared" si="33"/>
        <v>0</v>
      </c>
      <c r="AG301" s="280">
        <f t="shared" si="34"/>
        <v>0</v>
      </c>
      <c r="AH301" s="280">
        <f t="shared" si="35"/>
        <v>0</v>
      </c>
      <c r="AI301" s="294"/>
    </row>
    <row r="302" spans="1:35" s="22" customFormat="1" ht="16.5" customHeight="1" x14ac:dyDescent="0.2">
      <c r="A302" s="324">
        <v>285</v>
      </c>
      <c r="B302" s="325"/>
      <c r="C302" s="326"/>
      <c r="D302" s="327"/>
      <c r="E302" s="359"/>
      <c r="F302" s="328"/>
      <c r="G302" s="341"/>
      <c r="H302" s="342"/>
      <c r="I302" s="330"/>
      <c r="J302" s="331"/>
      <c r="K302" s="344"/>
      <c r="L302" s="333"/>
      <c r="M302" s="333"/>
      <c r="N302" s="334"/>
      <c r="O302" s="335"/>
      <c r="P302" s="336"/>
      <c r="Q302" s="337"/>
      <c r="R302" s="338"/>
      <c r="S302" s="339"/>
      <c r="T302" s="332"/>
      <c r="U302" s="340"/>
      <c r="V302" s="333"/>
      <c r="W302" s="450" t="s">
        <v>40</v>
      </c>
      <c r="X302" s="804"/>
      <c r="Y302" s="805" t="str">
        <f t="shared" si="29"/>
        <v/>
      </c>
      <c r="Z302" s="289"/>
      <c r="AA302" s="290"/>
      <c r="AB302" s="291">
        <f t="shared" si="31"/>
        <v>0</v>
      </c>
      <c r="AC302" s="977">
        <f t="shared" si="30"/>
        <v>0</v>
      </c>
      <c r="AD302" s="293"/>
      <c r="AE302" s="280">
        <f t="shared" si="32"/>
        <v>0</v>
      </c>
      <c r="AF302" s="280">
        <f t="shared" si="33"/>
        <v>0</v>
      </c>
      <c r="AG302" s="280">
        <f t="shared" si="34"/>
        <v>0</v>
      </c>
      <c r="AH302" s="280">
        <f t="shared" si="35"/>
        <v>0</v>
      </c>
      <c r="AI302" s="294"/>
    </row>
    <row r="303" spans="1:35" s="22" customFormat="1" ht="16.5" customHeight="1" x14ac:dyDescent="0.2">
      <c r="A303" s="324">
        <v>286</v>
      </c>
      <c r="B303" s="325"/>
      <c r="C303" s="326"/>
      <c r="D303" s="327"/>
      <c r="E303" s="359"/>
      <c r="F303" s="328"/>
      <c r="G303" s="341"/>
      <c r="H303" s="342"/>
      <c r="I303" s="330"/>
      <c r="J303" s="331"/>
      <c r="K303" s="344"/>
      <c r="L303" s="333"/>
      <c r="M303" s="333"/>
      <c r="N303" s="334"/>
      <c r="O303" s="335"/>
      <c r="P303" s="336"/>
      <c r="Q303" s="337"/>
      <c r="R303" s="338"/>
      <c r="S303" s="339"/>
      <c r="T303" s="332"/>
      <c r="U303" s="340"/>
      <c r="V303" s="333"/>
      <c r="W303" s="450" t="s">
        <v>40</v>
      </c>
      <c r="X303" s="804"/>
      <c r="Y303" s="805" t="str">
        <f t="shared" si="29"/>
        <v/>
      </c>
      <c r="Z303" s="289"/>
      <c r="AA303" s="290"/>
      <c r="AB303" s="291">
        <f t="shared" si="31"/>
        <v>0</v>
      </c>
      <c r="AC303" s="977">
        <f t="shared" si="30"/>
        <v>0</v>
      </c>
      <c r="AD303" s="293"/>
      <c r="AE303" s="280">
        <f t="shared" si="32"/>
        <v>0</v>
      </c>
      <c r="AF303" s="280">
        <f t="shared" si="33"/>
        <v>0</v>
      </c>
      <c r="AG303" s="280">
        <f t="shared" si="34"/>
        <v>0</v>
      </c>
      <c r="AH303" s="280">
        <f t="shared" si="35"/>
        <v>0</v>
      </c>
      <c r="AI303" s="294"/>
    </row>
    <row r="304" spans="1:35" s="22" customFormat="1" ht="16.5" customHeight="1" x14ac:dyDescent="0.2">
      <c r="A304" s="324">
        <v>287</v>
      </c>
      <c r="B304" s="325"/>
      <c r="C304" s="326"/>
      <c r="D304" s="327"/>
      <c r="E304" s="359"/>
      <c r="F304" s="328"/>
      <c r="G304" s="341"/>
      <c r="H304" s="342"/>
      <c r="I304" s="330"/>
      <c r="J304" s="331"/>
      <c r="K304" s="344"/>
      <c r="L304" s="333"/>
      <c r="M304" s="333"/>
      <c r="N304" s="334"/>
      <c r="O304" s="335"/>
      <c r="P304" s="336"/>
      <c r="Q304" s="337"/>
      <c r="R304" s="338"/>
      <c r="S304" s="339"/>
      <c r="T304" s="332"/>
      <c r="U304" s="340"/>
      <c r="V304" s="333"/>
      <c r="W304" s="450" t="s">
        <v>40</v>
      </c>
      <c r="X304" s="804"/>
      <c r="Y304" s="805" t="str">
        <f t="shared" si="29"/>
        <v/>
      </c>
      <c r="Z304" s="289"/>
      <c r="AA304" s="290"/>
      <c r="AB304" s="291">
        <f t="shared" si="31"/>
        <v>0</v>
      </c>
      <c r="AC304" s="977">
        <f t="shared" si="30"/>
        <v>0</v>
      </c>
      <c r="AD304" s="293"/>
      <c r="AE304" s="280">
        <f t="shared" si="32"/>
        <v>0</v>
      </c>
      <c r="AF304" s="280">
        <f t="shared" si="33"/>
        <v>0</v>
      </c>
      <c r="AG304" s="280">
        <f t="shared" si="34"/>
        <v>0</v>
      </c>
      <c r="AH304" s="280">
        <f t="shared" si="35"/>
        <v>0</v>
      </c>
      <c r="AI304" s="294"/>
    </row>
    <row r="305" spans="1:35" s="22" customFormat="1" ht="16.5" customHeight="1" x14ac:dyDescent="0.2">
      <c r="A305" s="324">
        <v>288</v>
      </c>
      <c r="B305" s="325"/>
      <c r="C305" s="326"/>
      <c r="D305" s="327"/>
      <c r="E305" s="359"/>
      <c r="F305" s="328"/>
      <c r="G305" s="341"/>
      <c r="H305" s="342"/>
      <c r="I305" s="330"/>
      <c r="J305" s="331"/>
      <c r="K305" s="344"/>
      <c r="L305" s="333"/>
      <c r="M305" s="333"/>
      <c r="N305" s="334"/>
      <c r="O305" s="335"/>
      <c r="P305" s="336"/>
      <c r="Q305" s="337"/>
      <c r="R305" s="338"/>
      <c r="S305" s="339"/>
      <c r="T305" s="332"/>
      <c r="U305" s="340"/>
      <c r="V305" s="333"/>
      <c r="W305" s="450" t="s">
        <v>40</v>
      </c>
      <c r="X305" s="804"/>
      <c r="Y305" s="805" t="str">
        <f t="shared" si="29"/>
        <v/>
      </c>
      <c r="Z305" s="289"/>
      <c r="AA305" s="290"/>
      <c r="AB305" s="291">
        <f t="shared" si="31"/>
        <v>0</v>
      </c>
      <c r="AC305" s="977">
        <f t="shared" si="30"/>
        <v>0</v>
      </c>
      <c r="AD305" s="293"/>
      <c r="AE305" s="280">
        <f t="shared" si="32"/>
        <v>0</v>
      </c>
      <c r="AF305" s="280">
        <f t="shared" si="33"/>
        <v>0</v>
      </c>
      <c r="AG305" s="280">
        <f t="shared" si="34"/>
        <v>0</v>
      </c>
      <c r="AH305" s="280">
        <f t="shared" si="35"/>
        <v>0</v>
      </c>
      <c r="AI305" s="294"/>
    </row>
    <row r="306" spans="1:35" s="22" customFormat="1" ht="16.5" customHeight="1" x14ac:dyDescent="0.2">
      <c r="A306" s="324">
        <v>289</v>
      </c>
      <c r="B306" s="325"/>
      <c r="C306" s="326"/>
      <c r="D306" s="327"/>
      <c r="E306" s="359"/>
      <c r="F306" s="328"/>
      <c r="G306" s="341"/>
      <c r="H306" s="342"/>
      <c r="I306" s="330"/>
      <c r="J306" s="331"/>
      <c r="K306" s="344"/>
      <c r="L306" s="333"/>
      <c r="M306" s="333"/>
      <c r="N306" s="334"/>
      <c r="O306" s="335"/>
      <c r="P306" s="336"/>
      <c r="Q306" s="337"/>
      <c r="R306" s="338"/>
      <c r="S306" s="339"/>
      <c r="T306" s="332"/>
      <c r="U306" s="340"/>
      <c r="V306" s="333"/>
      <c r="W306" s="450" t="s">
        <v>40</v>
      </c>
      <c r="X306" s="804"/>
      <c r="Y306" s="805" t="str">
        <f t="shared" si="29"/>
        <v/>
      </c>
      <c r="Z306" s="289"/>
      <c r="AA306" s="290"/>
      <c r="AB306" s="291">
        <f t="shared" si="31"/>
        <v>0</v>
      </c>
      <c r="AC306" s="977">
        <f t="shared" si="30"/>
        <v>0</v>
      </c>
      <c r="AD306" s="293"/>
      <c r="AE306" s="280">
        <f t="shared" si="32"/>
        <v>0</v>
      </c>
      <c r="AF306" s="280">
        <f t="shared" si="33"/>
        <v>0</v>
      </c>
      <c r="AG306" s="280">
        <f t="shared" si="34"/>
        <v>0</v>
      </c>
      <c r="AH306" s="280">
        <f t="shared" si="35"/>
        <v>0</v>
      </c>
      <c r="AI306" s="294"/>
    </row>
    <row r="307" spans="1:35" s="22" customFormat="1" ht="16.5" customHeight="1" x14ac:dyDescent="0.2">
      <c r="A307" s="324">
        <v>290</v>
      </c>
      <c r="B307" s="325"/>
      <c r="C307" s="326"/>
      <c r="D307" s="327"/>
      <c r="E307" s="359"/>
      <c r="F307" s="328"/>
      <c r="G307" s="341"/>
      <c r="H307" s="342"/>
      <c r="I307" s="330"/>
      <c r="J307" s="331"/>
      <c r="K307" s="344"/>
      <c r="L307" s="333"/>
      <c r="M307" s="333"/>
      <c r="N307" s="334"/>
      <c r="O307" s="335"/>
      <c r="P307" s="336"/>
      <c r="Q307" s="337"/>
      <c r="R307" s="338"/>
      <c r="S307" s="339"/>
      <c r="T307" s="332"/>
      <c r="U307" s="340"/>
      <c r="V307" s="333"/>
      <c r="W307" s="450" t="s">
        <v>40</v>
      </c>
      <c r="X307" s="804"/>
      <c r="Y307" s="805" t="str">
        <f t="shared" si="29"/>
        <v/>
      </c>
      <c r="Z307" s="289"/>
      <c r="AA307" s="290"/>
      <c r="AB307" s="291">
        <f t="shared" si="31"/>
        <v>0</v>
      </c>
      <c r="AC307" s="977">
        <f t="shared" si="30"/>
        <v>0</v>
      </c>
      <c r="AD307" s="293"/>
      <c r="AE307" s="280">
        <f t="shared" si="32"/>
        <v>0</v>
      </c>
      <c r="AF307" s="280">
        <f t="shared" si="33"/>
        <v>0</v>
      </c>
      <c r="AG307" s="280">
        <f t="shared" si="34"/>
        <v>0</v>
      </c>
      <c r="AH307" s="280">
        <f t="shared" si="35"/>
        <v>0</v>
      </c>
      <c r="AI307" s="294"/>
    </row>
    <row r="308" spans="1:35" s="22" customFormat="1" ht="16.5" customHeight="1" x14ac:dyDescent="0.2">
      <c r="A308" s="324">
        <v>291</v>
      </c>
      <c r="B308" s="325"/>
      <c r="C308" s="326"/>
      <c r="D308" s="327"/>
      <c r="E308" s="359"/>
      <c r="F308" s="328"/>
      <c r="G308" s="341"/>
      <c r="H308" s="342"/>
      <c r="I308" s="330"/>
      <c r="J308" s="331"/>
      <c r="K308" s="344"/>
      <c r="L308" s="333"/>
      <c r="M308" s="333"/>
      <c r="N308" s="334"/>
      <c r="O308" s="335"/>
      <c r="P308" s="336"/>
      <c r="Q308" s="337"/>
      <c r="R308" s="338"/>
      <c r="S308" s="339"/>
      <c r="T308" s="332"/>
      <c r="U308" s="340"/>
      <c r="V308" s="333"/>
      <c r="W308" s="450" t="s">
        <v>40</v>
      </c>
      <c r="X308" s="804"/>
      <c r="Y308" s="805" t="str">
        <f t="shared" si="29"/>
        <v/>
      </c>
      <c r="Z308" s="289"/>
      <c r="AA308" s="290"/>
      <c r="AB308" s="291">
        <f t="shared" si="31"/>
        <v>0</v>
      </c>
      <c r="AC308" s="977">
        <f t="shared" si="30"/>
        <v>0</v>
      </c>
      <c r="AD308" s="293"/>
      <c r="AE308" s="280">
        <f t="shared" si="32"/>
        <v>0</v>
      </c>
      <c r="AF308" s="280">
        <f t="shared" si="33"/>
        <v>0</v>
      </c>
      <c r="AG308" s="280">
        <f t="shared" si="34"/>
        <v>0</v>
      </c>
      <c r="AH308" s="280">
        <f t="shared" si="35"/>
        <v>0</v>
      </c>
      <c r="AI308" s="294"/>
    </row>
    <row r="309" spans="1:35" s="22" customFormat="1" ht="16.5" customHeight="1" x14ac:dyDescent="0.2">
      <c r="A309" s="324">
        <v>292</v>
      </c>
      <c r="B309" s="325"/>
      <c r="C309" s="326"/>
      <c r="D309" s="327"/>
      <c r="E309" s="359"/>
      <c r="F309" s="328"/>
      <c r="G309" s="341"/>
      <c r="H309" s="342"/>
      <c r="I309" s="330"/>
      <c r="J309" s="331"/>
      <c r="K309" s="344"/>
      <c r="L309" s="333"/>
      <c r="M309" s="333"/>
      <c r="N309" s="334"/>
      <c r="O309" s="335"/>
      <c r="P309" s="336"/>
      <c r="Q309" s="337"/>
      <c r="R309" s="338"/>
      <c r="S309" s="339"/>
      <c r="T309" s="332"/>
      <c r="U309" s="340"/>
      <c r="V309" s="333"/>
      <c r="W309" s="450" t="s">
        <v>40</v>
      </c>
      <c r="X309" s="804"/>
      <c r="Y309" s="805" t="str">
        <f t="shared" si="29"/>
        <v/>
      </c>
      <c r="Z309" s="289"/>
      <c r="AA309" s="290"/>
      <c r="AB309" s="291">
        <f t="shared" si="31"/>
        <v>0</v>
      </c>
      <c r="AC309" s="977">
        <f t="shared" si="30"/>
        <v>0</v>
      </c>
      <c r="AD309" s="293"/>
      <c r="AE309" s="280">
        <f t="shared" si="32"/>
        <v>0</v>
      </c>
      <c r="AF309" s="280">
        <f t="shared" si="33"/>
        <v>0</v>
      </c>
      <c r="AG309" s="280">
        <f t="shared" si="34"/>
        <v>0</v>
      </c>
      <c r="AH309" s="280">
        <f t="shared" si="35"/>
        <v>0</v>
      </c>
      <c r="AI309" s="294"/>
    </row>
    <row r="310" spans="1:35" s="22" customFormat="1" ht="16.5" customHeight="1" x14ac:dyDescent="0.2">
      <c r="A310" s="324">
        <v>293</v>
      </c>
      <c r="B310" s="325"/>
      <c r="C310" s="326"/>
      <c r="D310" s="327"/>
      <c r="E310" s="359"/>
      <c r="F310" s="328"/>
      <c r="G310" s="341"/>
      <c r="H310" s="342"/>
      <c r="I310" s="330"/>
      <c r="J310" s="331"/>
      <c r="K310" s="344"/>
      <c r="L310" s="333"/>
      <c r="M310" s="333"/>
      <c r="N310" s="334"/>
      <c r="O310" s="335"/>
      <c r="P310" s="336"/>
      <c r="Q310" s="337"/>
      <c r="R310" s="338"/>
      <c r="S310" s="339"/>
      <c r="T310" s="332"/>
      <c r="U310" s="340"/>
      <c r="V310" s="333"/>
      <c r="W310" s="450" t="s">
        <v>40</v>
      </c>
      <c r="X310" s="804"/>
      <c r="Y310" s="805" t="str">
        <f t="shared" si="29"/>
        <v/>
      </c>
      <c r="Z310" s="289"/>
      <c r="AA310" s="290"/>
      <c r="AB310" s="291">
        <f t="shared" si="31"/>
        <v>0</v>
      </c>
      <c r="AC310" s="977">
        <f t="shared" si="30"/>
        <v>0</v>
      </c>
      <c r="AD310" s="293"/>
      <c r="AE310" s="280">
        <f t="shared" si="32"/>
        <v>0</v>
      </c>
      <c r="AF310" s="280">
        <f t="shared" si="33"/>
        <v>0</v>
      </c>
      <c r="AG310" s="280">
        <f t="shared" si="34"/>
        <v>0</v>
      </c>
      <c r="AH310" s="280">
        <f t="shared" si="35"/>
        <v>0</v>
      </c>
      <c r="AI310" s="294"/>
    </row>
    <row r="311" spans="1:35" s="22" customFormat="1" ht="16.5" customHeight="1" x14ac:dyDescent="0.2">
      <c r="A311" s="324">
        <v>294</v>
      </c>
      <c r="B311" s="325"/>
      <c r="C311" s="326"/>
      <c r="D311" s="327"/>
      <c r="E311" s="359"/>
      <c r="F311" s="328"/>
      <c r="G311" s="341"/>
      <c r="H311" s="342"/>
      <c r="I311" s="330"/>
      <c r="J311" s="331"/>
      <c r="K311" s="344"/>
      <c r="L311" s="333"/>
      <c r="M311" s="333"/>
      <c r="N311" s="334"/>
      <c r="O311" s="335"/>
      <c r="P311" s="336"/>
      <c r="Q311" s="337"/>
      <c r="R311" s="338"/>
      <c r="S311" s="339"/>
      <c r="T311" s="332"/>
      <c r="U311" s="340"/>
      <c r="V311" s="333"/>
      <c r="W311" s="450" t="s">
        <v>40</v>
      </c>
      <c r="X311" s="804"/>
      <c r="Y311" s="805" t="str">
        <f t="shared" si="29"/>
        <v/>
      </c>
      <c r="Z311" s="289"/>
      <c r="AA311" s="290"/>
      <c r="AB311" s="291">
        <f t="shared" si="31"/>
        <v>0</v>
      </c>
      <c r="AC311" s="977">
        <f t="shared" si="30"/>
        <v>0</v>
      </c>
      <c r="AD311" s="293"/>
      <c r="AE311" s="280">
        <f t="shared" si="32"/>
        <v>0</v>
      </c>
      <c r="AF311" s="280">
        <f t="shared" si="33"/>
        <v>0</v>
      </c>
      <c r="AG311" s="280">
        <f t="shared" si="34"/>
        <v>0</v>
      </c>
      <c r="AH311" s="280">
        <f t="shared" si="35"/>
        <v>0</v>
      </c>
      <c r="AI311" s="294"/>
    </row>
    <row r="312" spans="1:35" s="22" customFormat="1" ht="16.5" customHeight="1" x14ac:dyDescent="0.2">
      <c r="A312" s="324">
        <v>295</v>
      </c>
      <c r="B312" s="325"/>
      <c r="C312" s="326"/>
      <c r="D312" s="327"/>
      <c r="E312" s="359"/>
      <c r="F312" s="328"/>
      <c r="G312" s="341"/>
      <c r="H312" s="342"/>
      <c r="I312" s="330"/>
      <c r="J312" s="331"/>
      <c r="K312" s="344"/>
      <c r="L312" s="333"/>
      <c r="M312" s="333"/>
      <c r="N312" s="334"/>
      <c r="O312" s="335"/>
      <c r="P312" s="336"/>
      <c r="Q312" s="337"/>
      <c r="R312" s="338"/>
      <c r="S312" s="339"/>
      <c r="T312" s="332"/>
      <c r="U312" s="340"/>
      <c r="V312" s="333"/>
      <c r="W312" s="450" t="s">
        <v>40</v>
      </c>
      <c r="X312" s="804"/>
      <c r="Y312" s="805" t="str">
        <f t="shared" si="29"/>
        <v/>
      </c>
      <c r="Z312" s="289"/>
      <c r="AA312" s="290"/>
      <c r="AB312" s="291">
        <f t="shared" si="31"/>
        <v>0</v>
      </c>
      <c r="AC312" s="977">
        <f t="shared" si="30"/>
        <v>0</v>
      </c>
      <c r="AD312" s="293"/>
      <c r="AE312" s="280">
        <f t="shared" si="32"/>
        <v>0</v>
      </c>
      <c r="AF312" s="280">
        <f t="shared" si="33"/>
        <v>0</v>
      </c>
      <c r="AG312" s="280">
        <f t="shared" si="34"/>
        <v>0</v>
      </c>
      <c r="AH312" s="280">
        <f t="shared" si="35"/>
        <v>0</v>
      </c>
      <c r="AI312" s="294"/>
    </row>
    <row r="313" spans="1:35" s="22" customFormat="1" ht="16.5" customHeight="1" x14ac:dyDescent="0.2">
      <c r="A313" s="324">
        <v>296</v>
      </c>
      <c r="B313" s="325"/>
      <c r="C313" s="326"/>
      <c r="D313" s="327"/>
      <c r="E313" s="359"/>
      <c r="F313" s="328"/>
      <c r="G313" s="341"/>
      <c r="H313" s="342"/>
      <c r="I313" s="330"/>
      <c r="J313" s="331"/>
      <c r="K313" s="344"/>
      <c r="L313" s="333"/>
      <c r="M313" s="333"/>
      <c r="N313" s="334"/>
      <c r="O313" s="335"/>
      <c r="P313" s="336"/>
      <c r="Q313" s="337"/>
      <c r="R313" s="338"/>
      <c r="S313" s="339"/>
      <c r="T313" s="332"/>
      <c r="U313" s="340"/>
      <c r="V313" s="333"/>
      <c r="W313" s="450" t="s">
        <v>40</v>
      </c>
      <c r="X313" s="804"/>
      <c r="Y313" s="805" t="str">
        <f t="shared" si="29"/>
        <v/>
      </c>
      <c r="Z313" s="289"/>
      <c r="AA313" s="290"/>
      <c r="AB313" s="291">
        <f t="shared" si="31"/>
        <v>0</v>
      </c>
      <c r="AC313" s="977">
        <f t="shared" si="30"/>
        <v>0</v>
      </c>
      <c r="AD313" s="293"/>
      <c r="AE313" s="280">
        <f t="shared" si="32"/>
        <v>0</v>
      </c>
      <c r="AF313" s="280">
        <f t="shared" si="33"/>
        <v>0</v>
      </c>
      <c r="AG313" s="280">
        <f t="shared" si="34"/>
        <v>0</v>
      </c>
      <c r="AH313" s="280">
        <f t="shared" si="35"/>
        <v>0</v>
      </c>
      <c r="AI313" s="294"/>
    </row>
    <row r="314" spans="1:35" s="22" customFormat="1" ht="16.5" customHeight="1" x14ac:dyDescent="0.2">
      <c r="A314" s="324">
        <v>297</v>
      </c>
      <c r="B314" s="325"/>
      <c r="C314" s="326"/>
      <c r="D314" s="327"/>
      <c r="E314" s="359"/>
      <c r="F314" s="328"/>
      <c r="G314" s="341"/>
      <c r="H314" s="342"/>
      <c r="I314" s="330"/>
      <c r="J314" s="331"/>
      <c r="K314" s="344"/>
      <c r="L314" s="333"/>
      <c r="M314" s="333"/>
      <c r="N314" s="334"/>
      <c r="O314" s="335"/>
      <c r="P314" s="336"/>
      <c r="Q314" s="337"/>
      <c r="R314" s="338"/>
      <c r="S314" s="339"/>
      <c r="T314" s="332"/>
      <c r="U314" s="340"/>
      <c r="V314" s="333"/>
      <c r="W314" s="450" t="s">
        <v>40</v>
      </c>
      <c r="X314" s="804"/>
      <c r="Y314" s="805" t="str">
        <f t="shared" si="29"/>
        <v/>
      </c>
      <c r="Z314" s="289"/>
      <c r="AA314" s="290"/>
      <c r="AB314" s="291">
        <f t="shared" si="31"/>
        <v>0</v>
      </c>
      <c r="AC314" s="977">
        <f t="shared" si="30"/>
        <v>0</v>
      </c>
      <c r="AD314" s="293"/>
      <c r="AE314" s="280">
        <f t="shared" si="32"/>
        <v>0</v>
      </c>
      <c r="AF314" s="280">
        <f t="shared" si="33"/>
        <v>0</v>
      </c>
      <c r="AG314" s="280">
        <f t="shared" si="34"/>
        <v>0</v>
      </c>
      <c r="AH314" s="280">
        <f t="shared" si="35"/>
        <v>0</v>
      </c>
      <c r="AI314" s="294"/>
    </row>
    <row r="315" spans="1:35" s="22" customFormat="1" ht="16.5" customHeight="1" x14ac:dyDescent="0.2">
      <c r="A315" s="324">
        <v>298</v>
      </c>
      <c r="B315" s="325"/>
      <c r="C315" s="326"/>
      <c r="D315" s="327"/>
      <c r="E315" s="359"/>
      <c r="F315" s="328"/>
      <c r="G315" s="341"/>
      <c r="H315" s="342"/>
      <c r="I315" s="330"/>
      <c r="J315" s="331"/>
      <c r="K315" s="344"/>
      <c r="L315" s="333"/>
      <c r="M315" s="333"/>
      <c r="N315" s="334"/>
      <c r="O315" s="335"/>
      <c r="P315" s="336"/>
      <c r="Q315" s="337"/>
      <c r="R315" s="338"/>
      <c r="S315" s="339"/>
      <c r="T315" s="332"/>
      <c r="U315" s="340"/>
      <c r="V315" s="333"/>
      <c r="W315" s="450" t="s">
        <v>40</v>
      </c>
      <c r="X315" s="804"/>
      <c r="Y315" s="805" t="str">
        <f t="shared" si="29"/>
        <v/>
      </c>
      <c r="Z315" s="289"/>
      <c r="AA315" s="290"/>
      <c r="AB315" s="291">
        <f t="shared" si="31"/>
        <v>0</v>
      </c>
      <c r="AC315" s="977">
        <f t="shared" si="30"/>
        <v>0</v>
      </c>
      <c r="AD315" s="293"/>
      <c r="AE315" s="280">
        <f t="shared" si="32"/>
        <v>0</v>
      </c>
      <c r="AF315" s="280">
        <f t="shared" si="33"/>
        <v>0</v>
      </c>
      <c r="AG315" s="280">
        <f t="shared" si="34"/>
        <v>0</v>
      </c>
      <c r="AH315" s="280">
        <f t="shared" si="35"/>
        <v>0</v>
      </c>
      <c r="AI315" s="294"/>
    </row>
    <row r="316" spans="1:35" s="22" customFormat="1" ht="16.5" customHeight="1" x14ac:dyDescent="0.2">
      <c r="A316" s="324">
        <v>299</v>
      </c>
      <c r="B316" s="325"/>
      <c r="C316" s="326"/>
      <c r="D316" s="327"/>
      <c r="E316" s="359"/>
      <c r="F316" s="328"/>
      <c r="G316" s="341"/>
      <c r="H316" s="342"/>
      <c r="I316" s="330"/>
      <c r="J316" s="331"/>
      <c r="K316" s="344"/>
      <c r="L316" s="333"/>
      <c r="M316" s="333"/>
      <c r="N316" s="334"/>
      <c r="O316" s="335"/>
      <c r="P316" s="336"/>
      <c r="Q316" s="337"/>
      <c r="R316" s="338"/>
      <c r="S316" s="339"/>
      <c r="T316" s="332"/>
      <c r="U316" s="340"/>
      <c r="V316" s="333"/>
      <c r="W316" s="450" t="s">
        <v>40</v>
      </c>
      <c r="X316" s="804"/>
      <c r="Y316" s="805" t="str">
        <f t="shared" si="29"/>
        <v/>
      </c>
      <c r="Z316" s="289"/>
      <c r="AA316" s="290"/>
      <c r="AB316" s="291">
        <f t="shared" si="31"/>
        <v>0</v>
      </c>
      <c r="AC316" s="977">
        <f t="shared" si="30"/>
        <v>0</v>
      </c>
      <c r="AD316" s="293"/>
      <c r="AE316" s="280">
        <f t="shared" si="32"/>
        <v>0</v>
      </c>
      <c r="AF316" s="280">
        <f t="shared" si="33"/>
        <v>0</v>
      </c>
      <c r="AG316" s="280">
        <f t="shared" si="34"/>
        <v>0</v>
      </c>
      <c r="AH316" s="280">
        <f t="shared" si="35"/>
        <v>0</v>
      </c>
      <c r="AI316" s="294"/>
    </row>
    <row r="317" spans="1:35" s="22" customFormat="1" ht="16.5" customHeight="1" x14ac:dyDescent="0.2">
      <c r="A317" s="324">
        <v>300</v>
      </c>
      <c r="B317" s="325"/>
      <c r="C317" s="326"/>
      <c r="D317" s="327"/>
      <c r="E317" s="359"/>
      <c r="F317" s="328"/>
      <c r="G317" s="341"/>
      <c r="H317" s="342"/>
      <c r="I317" s="330"/>
      <c r="J317" s="331"/>
      <c r="K317" s="344"/>
      <c r="L317" s="333"/>
      <c r="M317" s="333"/>
      <c r="N317" s="334"/>
      <c r="O317" s="335"/>
      <c r="P317" s="336"/>
      <c r="Q317" s="337"/>
      <c r="R317" s="338"/>
      <c r="S317" s="339"/>
      <c r="T317" s="332"/>
      <c r="U317" s="340"/>
      <c r="V317" s="333"/>
      <c r="W317" s="450" t="s">
        <v>40</v>
      </c>
      <c r="X317" s="804"/>
      <c r="Y317" s="805" t="str">
        <f t="shared" si="29"/>
        <v/>
      </c>
      <c r="Z317" s="289"/>
      <c r="AA317" s="290"/>
      <c r="AB317" s="291">
        <f t="shared" si="31"/>
        <v>0</v>
      </c>
      <c r="AC317" s="977">
        <f t="shared" si="30"/>
        <v>0</v>
      </c>
      <c r="AD317" s="293"/>
      <c r="AE317" s="280">
        <f t="shared" si="32"/>
        <v>0</v>
      </c>
      <c r="AF317" s="280">
        <f t="shared" si="33"/>
        <v>0</v>
      </c>
      <c r="AG317" s="280">
        <f t="shared" si="34"/>
        <v>0</v>
      </c>
      <c r="AH317" s="280">
        <f t="shared" si="35"/>
        <v>0</v>
      </c>
      <c r="AI317" s="294"/>
    </row>
    <row r="318" spans="1:35" s="22" customFormat="1" ht="16.5" customHeight="1" x14ac:dyDescent="0.2">
      <c r="A318" s="324">
        <v>301</v>
      </c>
      <c r="B318" s="325"/>
      <c r="C318" s="326"/>
      <c r="D318" s="327"/>
      <c r="E318" s="359"/>
      <c r="F318" s="328"/>
      <c r="G318" s="341"/>
      <c r="H318" s="342"/>
      <c r="I318" s="330"/>
      <c r="J318" s="331"/>
      <c r="K318" s="344"/>
      <c r="L318" s="333"/>
      <c r="M318" s="333"/>
      <c r="N318" s="334"/>
      <c r="O318" s="335"/>
      <c r="P318" s="336"/>
      <c r="Q318" s="337"/>
      <c r="R318" s="338"/>
      <c r="S318" s="339"/>
      <c r="T318" s="332"/>
      <c r="U318" s="340"/>
      <c r="V318" s="333"/>
      <c r="W318" s="450" t="s">
        <v>40</v>
      </c>
      <c r="X318" s="804"/>
      <c r="Y318" s="805" t="str">
        <f t="shared" si="29"/>
        <v/>
      </c>
      <c r="Z318" s="289"/>
      <c r="AA318" s="290"/>
      <c r="AB318" s="291">
        <f t="shared" si="31"/>
        <v>0</v>
      </c>
      <c r="AC318" s="977">
        <f t="shared" si="30"/>
        <v>0</v>
      </c>
      <c r="AD318" s="293"/>
      <c r="AE318" s="280">
        <f t="shared" si="32"/>
        <v>0</v>
      </c>
      <c r="AF318" s="280">
        <f t="shared" si="33"/>
        <v>0</v>
      </c>
      <c r="AG318" s="280">
        <f t="shared" si="34"/>
        <v>0</v>
      </c>
      <c r="AH318" s="280">
        <f t="shared" si="35"/>
        <v>0</v>
      </c>
      <c r="AI318" s="294"/>
    </row>
    <row r="319" spans="1:35" s="22" customFormat="1" ht="16.5" customHeight="1" x14ac:dyDescent="0.2">
      <c r="A319" s="324">
        <v>302</v>
      </c>
      <c r="B319" s="325"/>
      <c r="C319" s="326"/>
      <c r="D319" s="327"/>
      <c r="E319" s="359"/>
      <c r="F319" s="328"/>
      <c r="G319" s="341"/>
      <c r="H319" s="342"/>
      <c r="I319" s="330"/>
      <c r="J319" s="331"/>
      <c r="K319" s="344"/>
      <c r="L319" s="333"/>
      <c r="M319" s="333"/>
      <c r="N319" s="334"/>
      <c r="O319" s="335"/>
      <c r="P319" s="336"/>
      <c r="Q319" s="337"/>
      <c r="R319" s="338"/>
      <c r="S319" s="339"/>
      <c r="T319" s="332"/>
      <c r="U319" s="340"/>
      <c r="V319" s="333"/>
      <c r="W319" s="450" t="s">
        <v>40</v>
      </c>
      <c r="X319" s="804"/>
      <c r="Y319" s="805" t="str">
        <f t="shared" si="29"/>
        <v/>
      </c>
      <c r="Z319" s="289"/>
      <c r="AA319" s="290"/>
      <c r="AB319" s="291">
        <f t="shared" si="31"/>
        <v>0</v>
      </c>
      <c r="AC319" s="977">
        <f t="shared" si="30"/>
        <v>0</v>
      </c>
      <c r="AD319" s="293"/>
      <c r="AE319" s="280">
        <f t="shared" si="32"/>
        <v>0</v>
      </c>
      <c r="AF319" s="280">
        <f t="shared" si="33"/>
        <v>0</v>
      </c>
      <c r="AG319" s="280">
        <f t="shared" si="34"/>
        <v>0</v>
      </c>
      <c r="AH319" s="280">
        <f t="shared" si="35"/>
        <v>0</v>
      </c>
      <c r="AI319" s="294"/>
    </row>
    <row r="320" spans="1:35" s="22" customFormat="1" ht="16.5" customHeight="1" x14ac:dyDescent="0.2">
      <c r="A320" s="324">
        <v>303</v>
      </c>
      <c r="B320" s="325"/>
      <c r="C320" s="326"/>
      <c r="D320" s="327"/>
      <c r="E320" s="359"/>
      <c r="F320" s="328"/>
      <c r="G320" s="341"/>
      <c r="H320" s="342"/>
      <c r="I320" s="330"/>
      <c r="J320" s="331"/>
      <c r="K320" s="344"/>
      <c r="L320" s="333"/>
      <c r="M320" s="333"/>
      <c r="N320" s="334"/>
      <c r="O320" s="335"/>
      <c r="P320" s="336"/>
      <c r="Q320" s="337"/>
      <c r="R320" s="338"/>
      <c r="S320" s="339"/>
      <c r="T320" s="332"/>
      <c r="U320" s="340"/>
      <c r="V320" s="333"/>
      <c r="W320" s="450" t="s">
        <v>40</v>
      </c>
      <c r="X320" s="804"/>
      <c r="Y320" s="805" t="str">
        <f t="shared" si="29"/>
        <v/>
      </c>
      <c r="Z320" s="289"/>
      <c r="AA320" s="290"/>
      <c r="AB320" s="291">
        <f t="shared" si="31"/>
        <v>0</v>
      </c>
      <c r="AC320" s="977">
        <f t="shared" si="30"/>
        <v>0</v>
      </c>
      <c r="AD320" s="293"/>
      <c r="AE320" s="280">
        <f t="shared" si="32"/>
        <v>0</v>
      </c>
      <c r="AF320" s="280">
        <f t="shared" si="33"/>
        <v>0</v>
      </c>
      <c r="AG320" s="280">
        <f t="shared" si="34"/>
        <v>0</v>
      </c>
      <c r="AH320" s="280">
        <f t="shared" si="35"/>
        <v>0</v>
      </c>
      <c r="AI320" s="294"/>
    </row>
    <row r="321" spans="1:35" s="22" customFormat="1" ht="16.5" customHeight="1" x14ac:dyDescent="0.2">
      <c r="A321" s="324">
        <v>304</v>
      </c>
      <c r="B321" s="325"/>
      <c r="C321" s="326"/>
      <c r="D321" s="327"/>
      <c r="E321" s="359"/>
      <c r="F321" s="328"/>
      <c r="G321" s="341"/>
      <c r="H321" s="342"/>
      <c r="I321" s="330"/>
      <c r="J321" s="331"/>
      <c r="K321" s="344"/>
      <c r="L321" s="333"/>
      <c r="M321" s="333"/>
      <c r="N321" s="334"/>
      <c r="O321" s="335"/>
      <c r="P321" s="336"/>
      <c r="Q321" s="337"/>
      <c r="R321" s="338"/>
      <c r="S321" s="339"/>
      <c r="T321" s="332"/>
      <c r="U321" s="340"/>
      <c r="V321" s="333"/>
      <c r="W321" s="450" t="s">
        <v>40</v>
      </c>
      <c r="X321" s="804"/>
      <c r="Y321" s="805" t="str">
        <f t="shared" si="29"/>
        <v/>
      </c>
      <c r="Z321" s="289"/>
      <c r="AA321" s="290"/>
      <c r="AB321" s="291">
        <f t="shared" si="31"/>
        <v>0</v>
      </c>
      <c r="AC321" s="977">
        <f t="shared" si="30"/>
        <v>0</v>
      </c>
      <c r="AD321" s="293"/>
      <c r="AE321" s="280">
        <f t="shared" si="32"/>
        <v>0</v>
      </c>
      <c r="AF321" s="280">
        <f t="shared" si="33"/>
        <v>0</v>
      </c>
      <c r="AG321" s="280">
        <f t="shared" si="34"/>
        <v>0</v>
      </c>
      <c r="AH321" s="280">
        <f t="shared" si="35"/>
        <v>0</v>
      </c>
      <c r="AI321" s="294"/>
    </row>
    <row r="322" spans="1:35" s="22" customFormat="1" ht="16.5" customHeight="1" x14ac:dyDescent="0.2">
      <c r="A322" s="324">
        <v>305</v>
      </c>
      <c r="B322" s="325"/>
      <c r="C322" s="326"/>
      <c r="D322" s="327"/>
      <c r="E322" s="359"/>
      <c r="F322" s="328"/>
      <c r="G322" s="341"/>
      <c r="H322" s="342"/>
      <c r="I322" s="330"/>
      <c r="J322" s="331"/>
      <c r="K322" s="344"/>
      <c r="L322" s="333"/>
      <c r="M322" s="333"/>
      <c r="N322" s="334"/>
      <c r="O322" s="335"/>
      <c r="P322" s="336"/>
      <c r="Q322" s="337"/>
      <c r="R322" s="338"/>
      <c r="S322" s="339"/>
      <c r="T322" s="332"/>
      <c r="U322" s="340"/>
      <c r="V322" s="333"/>
      <c r="W322" s="450" t="s">
        <v>40</v>
      </c>
      <c r="X322" s="804"/>
      <c r="Y322" s="805" t="str">
        <f t="shared" si="29"/>
        <v/>
      </c>
      <c r="Z322" s="289"/>
      <c r="AA322" s="290"/>
      <c r="AB322" s="291">
        <f t="shared" si="31"/>
        <v>0</v>
      </c>
      <c r="AC322" s="977">
        <f t="shared" si="30"/>
        <v>0</v>
      </c>
      <c r="AD322" s="293"/>
      <c r="AE322" s="280">
        <f t="shared" si="32"/>
        <v>0</v>
      </c>
      <c r="AF322" s="280">
        <f t="shared" si="33"/>
        <v>0</v>
      </c>
      <c r="AG322" s="280">
        <f t="shared" si="34"/>
        <v>0</v>
      </c>
      <c r="AH322" s="280">
        <f t="shared" si="35"/>
        <v>0</v>
      </c>
      <c r="AI322" s="294"/>
    </row>
    <row r="323" spans="1:35" s="22" customFormat="1" ht="16.5" customHeight="1" x14ac:dyDescent="0.2">
      <c r="A323" s="324">
        <v>306</v>
      </c>
      <c r="B323" s="325"/>
      <c r="C323" s="326"/>
      <c r="D323" s="327"/>
      <c r="E323" s="359"/>
      <c r="F323" s="328"/>
      <c r="G323" s="341"/>
      <c r="H323" s="342"/>
      <c r="I323" s="330"/>
      <c r="J323" s="331"/>
      <c r="K323" s="344"/>
      <c r="L323" s="333"/>
      <c r="M323" s="333"/>
      <c r="N323" s="334"/>
      <c r="O323" s="335"/>
      <c r="P323" s="336"/>
      <c r="Q323" s="337"/>
      <c r="R323" s="338"/>
      <c r="S323" s="339"/>
      <c r="T323" s="332"/>
      <c r="U323" s="340"/>
      <c r="V323" s="333"/>
      <c r="W323" s="450" t="s">
        <v>40</v>
      </c>
      <c r="X323" s="804"/>
      <c r="Y323" s="805" t="str">
        <f t="shared" si="29"/>
        <v/>
      </c>
      <c r="Z323" s="289"/>
      <c r="AA323" s="290"/>
      <c r="AB323" s="291">
        <f t="shared" si="31"/>
        <v>0</v>
      </c>
      <c r="AC323" s="977">
        <f t="shared" si="30"/>
        <v>0</v>
      </c>
      <c r="AD323" s="293"/>
      <c r="AE323" s="280">
        <f t="shared" si="32"/>
        <v>0</v>
      </c>
      <c r="AF323" s="280">
        <f t="shared" si="33"/>
        <v>0</v>
      </c>
      <c r="AG323" s="280">
        <f t="shared" si="34"/>
        <v>0</v>
      </c>
      <c r="AH323" s="280">
        <f t="shared" si="35"/>
        <v>0</v>
      </c>
      <c r="AI323" s="294"/>
    </row>
    <row r="324" spans="1:35" s="22" customFormat="1" ht="16.5" customHeight="1" x14ac:dyDescent="0.2">
      <c r="A324" s="324">
        <v>307</v>
      </c>
      <c r="B324" s="325"/>
      <c r="C324" s="326"/>
      <c r="D324" s="327"/>
      <c r="E324" s="359"/>
      <c r="F324" s="328"/>
      <c r="G324" s="341"/>
      <c r="H324" s="342"/>
      <c r="I324" s="330"/>
      <c r="J324" s="331"/>
      <c r="K324" s="344"/>
      <c r="L324" s="333"/>
      <c r="M324" s="333"/>
      <c r="N324" s="334"/>
      <c r="O324" s="335"/>
      <c r="P324" s="336"/>
      <c r="Q324" s="337"/>
      <c r="R324" s="338"/>
      <c r="S324" s="339"/>
      <c r="T324" s="332"/>
      <c r="U324" s="340"/>
      <c r="V324" s="333"/>
      <c r="W324" s="450" t="s">
        <v>40</v>
      </c>
      <c r="X324" s="804"/>
      <c r="Y324" s="805" t="str">
        <f t="shared" si="29"/>
        <v/>
      </c>
      <c r="Z324" s="289"/>
      <c r="AA324" s="290"/>
      <c r="AB324" s="291">
        <f t="shared" si="31"/>
        <v>0</v>
      </c>
      <c r="AC324" s="977">
        <f t="shared" si="30"/>
        <v>0</v>
      </c>
      <c r="AD324" s="293"/>
      <c r="AE324" s="280">
        <f t="shared" si="32"/>
        <v>0</v>
      </c>
      <c r="AF324" s="280">
        <f t="shared" si="33"/>
        <v>0</v>
      </c>
      <c r="AG324" s="280">
        <f t="shared" si="34"/>
        <v>0</v>
      </c>
      <c r="AH324" s="280">
        <f t="shared" si="35"/>
        <v>0</v>
      </c>
      <c r="AI324" s="294"/>
    </row>
    <row r="325" spans="1:35" s="22" customFormat="1" ht="16.5" customHeight="1" x14ac:dyDescent="0.2">
      <c r="A325" s="324">
        <v>308</v>
      </c>
      <c r="B325" s="325"/>
      <c r="C325" s="326"/>
      <c r="D325" s="327"/>
      <c r="E325" s="359"/>
      <c r="F325" s="328"/>
      <c r="G325" s="341"/>
      <c r="H325" s="342"/>
      <c r="I325" s="330"/>
      <c r="J325" s="331"/>
      <c r="K325" s="344"/>
      <c r="L325" s="333"/>
      <c r="M325" s="333"/>
      <c r="N325" s="334"/>
      <c r="O325" s="335"/>
      <c r="P325" s="336"/>
      <c r="Q325" s="337"/>
      <c r="R325" s="338"/>
      <c r="S325" s="339"/>
      <c r="T325" s="332"/>
      <c r="U325" s="340"/>
      <c r="V325" s="333"/>
      <c r="W325" s="450" t="s">
        <v>40</v>
      </c>
      <c r="X325" s="804"/>
      <c r="Y325" s="805" t="str">
        <f t="shared" si="29"/>
        <v/>
      </c>
      <c r="Z325" s="289"/>
      <c r="AA325" s="290"/>
      <c r="AB325" s="291">
        <f t="shared" si="31"/>
        <v>0</v>
      </c>
      <c r="AC325" s="977">
        <f t="shared" si="30"/>
        <v>0</v>
      </c>
      <c r="AD325" s="293"/>
      <c r="AE325" s="280">
        <f t="shared" si="32"/>
        <v>0</v>
      </c>
      <c r="AF325" s="280">
        <f t="shared" si="33"/>
        <v>0</v>
      </c>
      <c r="AG325" s="280">
        <f t="shared" si="34"/>
        <v>0</v>
      </c>
      <c r="AH325" s="280">
        <f t="shared" si="35"/>
        <v>0</v>
      </c>
      <c r="AI325" s="294"/>
    </row>
    <row r="326" spans="1:35" s="22" customFormat="1" ht="16.5" customHeight="1" x14ac:dyDescent="0.2">
      <c r="A326" s="324">
        <v>309</v>
      </c>
      <c r="B326" s="325"/>
      <c r="C326" s="326"/>
      <c r="D326" s="327"/>
      <c r="E326" s="359"/>
      <c r="F326" s="328"/>
      <c r="G326" s="341"/>
      <c r="H326" s="342"/>
      <c r="I326" s="330"/>
      <c r="J326" s="331"/>
      <c r="K326" s="344"/>
      <c r="L326" s="333"/>
      <c r="M326" s="333"/>
      <c r="N326" s="334"/>
      <c r="O326" s="335"/>
      <c r="P326" s="336"/>
      <c r="Q326" s="337"/>
      <c r="R326" s="338"/>
      <c r="S326" s="339"/>
      <c r="T326" s="332"/>
      <c r="U326" s="340"/>
      <c r="V326" s="333"/>
      <c r="W326" s="450" t="s">
        <v>40</v>
      </c>
      <c r="X326" s="804"/>
      <c r="Y326" s="805" t="str">
        <f t="shared" si="29"/>
        <v/>
      </c>
      <c r="Z326" s="289"/>
      <c r="AA326" s="290"/>
      <c r="AB326" s="291">
        <f t="shared" si="31"/>
        <v>0</v>
      </c>
      <c r="AC326" s="977">
        <f t="shared" si="30"/>
        <v>0</v>
      </c>
      <c r="AD326" s="293"/>
      <c r="AE326" s="280">
        <f t="shared" si="32"/>
        <v>0</v>
      </c>
      <c r="AF326" s="280">
        <f t="shared" si="33"/>
        <v>0</v>
      </c>
      <c r="AG326" s="280">
        <f t="shared" si="34"/>
        <v>0</v>
      </c>
      <c r="AH326" s="280">
        <f t="shared" si="35"/>
        <v>0</v>
      </c>
      <c r="AI326" s="294"/>
    </row>
    <row r="327" spans="1:35" s="22" customFormat="1" ht="16.5" customHeight="1" x14ac:dyDescent="0.2">
      <c r="A327" s="324">
        <v>310</v>
      </c>
      <c r="B327" s="325"/>
      <c r="C327" s="326"/>
      <c r="D327" s="327"/>
      <c r="E327" s="359"/>
      <c r="F327" s="328"/>
      <c r="G327" s="341"/>
      <c r="H327" s="342"/>
      <c r="I327" s="330"/>
      <c r="J327" s="331"/>
      <c r="K327" s="344"/>
      <c r="L327" s="333"/>
      <c r="M327" s="333"/>
      <c r="N327" s="334"/>
      <c r="O327" s="335"/>
      <c r="P327" s="336"/>
      <c r="Q327" s="337"/>
      <c r="R327" s="338"/>
      <c r="S327" s="339"/>
      <c r="T327" s="332"/>
      <c r="U327" s="340"/>
      <c r="V327" s="333"/>
      <c r="W327" s="450" t="s">
        <v>40</v>
      </c>
      <c r="X327" s="804"/>
      <c r="Y327" s="805" t="str">
        <f t="shared" si="29"/>
        <v/>
      </c>
      <c r="Z327" s="289"/>
      <c r="AA327" s="290"/>
      <c r="AB327" s="291">
        <f t="shared" si="31"/>
        <v>0</v>
      </c>
      <c r="AC327" s="977">
        <f t="shared" si="30"/>
        <v>0</v>
      </c>
      <c r="AD327" s="293"/>
      <c r="AE327" s="280">
        <f t="shared" si="32"/>
        <v>0</v>
      </c>
      <c r="AF327" s="280">
        <f t="shared" si="33"/>
        <v>0</v>
      </c>
      <c r="AG327" s="280">
        <f t="shared" si="34"/>
        <v>0</v>
      </c>
      <c r="AH327" s="280">
        <f t="shared" si="35"/>
        <v>0</v>
      </c>
      <c r="AI327" s="294"/>
    </row>
    <row r="328" spans="1:35" s="22" customFormat="1" ht="16.5" customHeight="1" x14ac:dyDescent="0.2">
      <c r="A328" s="324">
        <v>311</v>
      </c>
      <c r="B328" s="325"/>
      <c r="C328" s="326"/>
      <c r="D328" s="327"/>
      <c r="E328" s="359"/>
      <c r="F328" s="328"/>
      <c r="G328" s="341"/>
      <c r="H328" s="342"/>
      <c r="I328" s="330"/>
      <c r="J328" s="331"/>
      <c r="K328" s="344"/>
      <c r="L328" s="333"/>
      <c r="M328" s="333"/>
      <c r="N328" s="334"/>
      <c r="O328" s="335"/>
      <c r="P328" s="336"/>
      <c r="Q328" s="337"/>
      <c r="R328" s="338"/>
      <c r="S328" s="339"/>
      <c r="T328" s="332"/>
      <c r="U328" s="340"/>
      <c r="V328" s="333"/>
      <c r="W328" s="450" t="s">
        <v>40</v>
      </c>
      <c r="X328" s="804"/>
      <c r="Y328" s="805" t="str">
        <f t="shared" si="29"/>
        <v/>
      </c>
      <c r="Z328" s="289"/>
      <c r="AA328" s="290"/>
      <c r="AB328" s="291">
        <f t="shared" si="31"/>
        <v>0</v>
      </c>
      <c r="AC328" s="977">
        <f t="shared" si="30"/>
        <v>0</v>
      </c>
      <c r="AD328" s="293"/>
      <c r="AE328" s="280">
        <f t="shared" si="32"/>
        <v>0</v>
      </c>
      <c r="AF328" s="280">
        <f t="shared" si="33"/>
        <v>0</v>
      </c>
      <c r="AG328" s="280">
        <f t="shared" si="34"/>
        <v>0</v>
      </c>
      <c r="AH328" s="280">
        <f t="shared" si="35"/>
        <v>0</v>
      </c>
      <c r="AI328" s="294"/>
    </row>
    <row r="329" spans="1:35" s="22" customFormat="1" ht="16.5" customHeight="1" x14ac:dyDescent="0.2">
      <c r="A329" s="324">
        <v>312</v>
      </c>
      <c r="B329" s="325"/>
      <c r="C329" s="326"/>
      <c r="D329" s="327"/>
      <c r="E329" s="359"/>
      <c r="F329" s="328"/>
      <c r="G329" s="341"/>
      <c r="H329" s="342"/>
      <c r="I329" s="330"/>
      <c r="J329" s="331"/>
      <c r="K329" s="344"/>
      <c r="L329" s="333"/>
      <c r="M329" s="333"/>
      <c r="N329" s="334"/>
      <c r="O329" s="335"/>
      <c r="P329" s="336"/>
      <c r="Q329" s="337"/>
      <c r="R329" s="338"/>
      <c r="S329" s="339"/>
      <c r="T329" s="332"/>
      <c r="U329" s="340"/>
      <c r="V329" s="333"/>
      <c r="W329" s="450" t="s">
        <v>40</v>
      </c>
      <c r="X329" s="804"/>
      <c r="Y329" s="805" t="str">
        <f t="shared" si="29"/>
        <v/>
      </c>
      <c r="Z329" s="289"/>
      <c r="AA329" s="290"/>
      <c r="AB329" s="291">
        <f t="shared" si="31"/>
        <v>0</v>
      </c>
      <c r="AC329" s="977">
        <f t="shared" si="30"/>
        <v>0</v>
      </c>
      <c r="AD329" s="293"/>
      <c r="AE329" s="280">
        <f t="shared" si="32"/>
        <v>0</v>
      </c>
      <c r="AF329" s="280">
        <f t="shared" si="33"/>
        <v>0</v>
      </c>
      <c r="AG329" s="280">
        <f t="shared" si="34"/>
        <v>0</v>
      </c>
      <c r="AH329" s="280">
        <f t="shared" si="35"/>
        <v>0</v>
      </c>
      <c r="AI329" s="294"/>
    </row>
    <row r="330" spans="1:35" s="22" customFormat="1" ht="16.5" customHeight="1" x14ac:dyDescent="0.2">
      <c r="A330" s="324">
        <v>313</v>
      </c>
      <c r="B330" s="325"/>
      <c r="C330" s="326"/>
      <c r="D330" s="327"/>
      <c r="E330" s="359"/>
      <c r="F330" s="328"/>
      <c r="G330" s="341"/>
      <c r="H330" s="342"/>
      <c r="I330" s="330"/>
      <c r="J330" s="331"/>
      <c r="K330" s="344"/>
      <c r="L330" s="333"/>
      <c r="M330" s="333"/>
      <c r="N330" s="334"/>
      <c r="O330" s="335"/>
      <c r="P330" s="336"/>
      <c r="Q330" s="337"/>
      <c r="R330" s="338"/>
      <c r="S330" s="339"/>
      <c r="T330" s="332"/>
      <c r="U330" s="340"/>
      <c r="V330" s="333"/>
      <c r="W330" s="450" t="s">
        <v>40</v>
      </c>
      <c r="X330" s="804"/>
      <c r="Y330" s="805" t="str">
        <f t="shared" si="29"/>
        <v/>
      </c>
      <c r="Z330" s="289"/>
      <c r="AA330" s="290"/>
      <c r="AB330" s="291">
        <f t="shared" si="31"/>
        <v>0</v>
      </c>
      <c r="AC330" s="977">
        <f t="shared" si="30"/>
        <v>0</v>
      </c>
      <c r="AD330" s="293"/>
      <c r="AE330" s="280">
        <f t="shared" si="32"/>
        <v>0</v>
      </c>
      <c r="AF330" s="280">
        <f t="shared" si="33"/>
        <v>0</v>
      </c>
      <c r="AG330" s="280">
        <f t="shared" si="34"/>
        <v>0</v>
      </c>
      <c r="AH330" s="280">
        <f t="shared" si="35"/>
        <v>0</v>
      </c>
      <c r="AI330" s="294"/>
    </row>
    <row r="331" spans="1:35" s="22" customFormat="1" ht="16.5" customHeight="1" x14ac:dyDescent="0.2">
      <c r="A331" s="324">
        <v>314</v>
      </c>
      <c r="B331" s="325"/>
      <c r="C331" s="326"/>
      <c r="D331" s="327"/>
      <c r="E331" s="359"/>
      <c r="F331" s="328"/>
      <c r="G331" s="341"/>
      <c r="H331" s="342"/>
      <c r="I331" s="330"/>
      <c r="J331" s="331"/>
      <c r="K331" s="344"/>
      <c r="L331" s="333"/>
      <c r="M331" s="333"/>
      <c r="N331" s="334"/>
      <c r="O331" s="335"/>
      <c r="P331" s="336"/>
      <c r="Q331" s="337"/>
      <c r="R331" s="338"/>
      <c r="S331" s="339"/>
      <c r="T331" s="332"/>
      <c r="U331" s="340"/>
      <c r="V331" s="333"/>
      <c r="W331" s="450" t="s">
        <v>40</v>
      </c>
      <c r="X331" s="804"/>
      <c r="Y331" s="805" t="str">
        <f t="shared" si="29"/>
        <v/>
      </c>
      <c r="Z331" s="289"/>
      <c r="AA331" s="290"/>
      <c r="AB331" s="291">
        <f t="shared" si="31"/>
        <v>0</v>
      </c>
      <c r="AC331" s="977">
        <f t="shared" si="30"/>
        <v>0</v>
      </c>
      <c r="AD331" s="293"/>
      <c r="AE331" s="280">
        <f t="shared" si="32"/>
        <v>0</v>
      </c>
      <c r="AF331" s="280">
        <f t="shared" si="33"/>
        <v>0</v>
      </c>
      <c r="AG331" s="280">
        <f t="shared" si="34"/>
        <v>0</v>
      </c>
      <c r="AH331" s="280">
        <f t="shared" si="35"/>
        <v>0</v>
      </c>
      <c r="AI331" s="294"/>
    </row>
    <row r="332" spans="1:35" s="22" customFormat="1" ht="16.5" customHeight="1" x14ac:dyDescent="0.2">
      <c r="A332" s="324">
        <v>315</v>
      </c>
      <c r="B332" s="325"/>
      <c r="C332" s="326"/>
      <c r="D332" s="327"/>
      <c r="E332" s="359"/>
      <c r="F332" s="328"/>
      <c r="G332" s="341"/>
      <c r="H332" s="342"/>
      <c r="I332" s="330"/>
      <c r="J332" s="331"/>
      <c r="K332" s="344"/>
      <c r="L332" s="333"/>
      <c r="M332" s="333"/>
      <c r="N332" s="334"/>
      <c r="O332" s="335"/>
      <c r="P332" s="336"/>
      <c r="Q332" s="337"/>
      <c r="R332" s="338"/>
      <c r="S332" s="339"/>
      <c r="T332" s="332"/>
      <c r="U332" s="340"/>
      <c r="V332" s="333"/>
      <c r="W332" s="450" t="s">
        <v>40</v>
      </c>
      <c r="X332" s="804"/>
      <c r="Y332" s="805" t="str">
        <f t="shared" si="29"/>
        <v/>
      </c>
      <c r="Z332" s="289"/>
      <c r="AA332" s="290"/>
      <c r="AB332" s="291">
        <f t="shared" si="31"/>
        <v>0</v>
      </c>
      <c r="AC332" s="977">
        <f t="shared" si="30"/>
        <v>0</v>
      </c>
      <c r="AD332" s="293"/>
      <c r="AE332" s="280">
        <f t="shared" si="32"/>
        <v>0</v>
      </c>
      <c r="AF332" s="280">
        <f t="shared" si="33"/>
        <v>0</v>
      </c>
      <c r="AG332" s="280">
        <f t="shared" si="34"/>
        <v>0</v>
      </c>
      <c r="AH332" s="280">
        <f t="shared" si="35"/>
        <v>0</v>
      </c>
      <c r="AI332" s="294"/>
    </row>
    <row r="333" spans="1:35" s="22" customFormat="1" ht="16.5" customHeight="1" x14ac:dyDescent="0.2">
      <c r="A333" s="324">
        <v>316</v>
      </c>
      <c r="B333" s="325"/>
      <c r="C333" s="326"/>
      <c r="D333" s="327"/>
      <c r="E333" s="359"/>
      <c r="F333" s="328"/>
      <c r="G333" s="341"/>
      <c r="H333" s="342"/>
      <c r="I333" s="330"/>
      <c r="J333" s="331"/>
      <c r="K333" s="344"/>
      <c r="L333" s="333"/>
      <c r="M333" s="333"/>
      <c r="N333" s="334"/>
      <c r="O333" s="335"/>
      <c r="P333" s="336"/>
      <c r="Q333" s="337"/>
      <c r="R333" s="338"/>
      <c r="S333" s="339"/>
      <c r="T333" s="332"/>
      <c r="U333" s="340"/>
      <c r="V333" s="333"/>
      <c r="W333" s="450" t="s">
        <v>40</v>
      </c>
      <c r="X333" s="804"/>
      <c r="Y333" s="805" t="str">
        <f t="shared" si="29"/>
        <v/>
      </c>
      <c r="Z333" s="289"/>
      <c r="AA333" s="290"/>
      <c r="AB333" s="291">
        <f t="shared" si="31"/>
        <v>0</v>
      </c>
      <c r="AC333" s="977">
        <f t="shared" si="30"/>
        <v>0</v>
      </c>
      <c r="AD333" s="293"/>
      <c r="AE333" s="280">
        <f t="shared" si="32"/>
        <v>0</v>
      </c>
      <c r="AF333" s="280">
        <f t="shared" si="33"/>
        <v>0</v>
      </c>
      <c r="AG333" s="280">
        <f t="shared" si="34"/>
        <v>0</v>
      </c>
      <c r="AH333" s="280">
        <f t="shared" si="35"/>
        <v>0</v>
      </c>
      <c r="AI333" s="294"/>
    </row>
    <row r="334" spans="1:35" s="22" customFormat="1" ht="16.5" customHeight="1" x14ac:dyDescent="0.2">
      <c r="A334" s="324">
        <v>317</v>
      </c>
      <c r="B334" s="325"/>
      <c r="C334" s="326"/>
      <c r="D334" s="327"/>
      <c r="E334" s="359"/>
      <c r="F334" s="328"/>
      <c r="G334" s="341"/>
      <c r="H334" s="342"/>
      <c r="I334" s="330"/>
      <c r="J334" s="331"/>
      <c r="K334" s="344"/>
      <c r="L334" s="333"/>
      <c r="M334" s="333"/>
      <c r="N334" s="334"/>
      <c r="O334" s="335"/>
      <c r="P334" s="336"/>
      <c r="Q334" s="337"/>
      <c r="R334" s="338"/>
      <c r="S334" s="339"/>
      <c r="T334" s="332"/>
      <c r="U334" s="340"/>
      <c r="V334" s="333"/>
      <c r="W334" s="450" t="s">
        <v>40</v>
      </c>
      <c r="X334" s="804"/>
      <c r="Y334" s="805" t="str">
        <f t="shared" si="29"/>
        <v/>
      </c>
      <c r="Z334" s="289"/>
      <c r="AA334" s="290"/>
      <c r="AB334" s="291">
        <f t="shared" si="31"/>
        <v>0</v>
      </c>
      <c r="AC334" s="977">
        <f t="shared" si="30"/>
        <v>0</v>
      </c>
      <c r="AD334" s="293"/>
      <c r="AE334" s="280">
        <f t="shared" si="32"/>
        <v>0</v>
      </c>
      <c r="AF334" s="280">
        <f t="shared" si="33"/>
        <v>0</v>
      </c>
      <c r="AG334" s="280">
        <f t="shared" si="34"/>
        <v>0</v>
      </c>
      <c r="AH334" s="280">
        <f t="shared" si="35"/>
        <v>0</v>
      </c>
      <c r="AI334" s="294"/>
    </row>
    <row r="335" spans="1:35" s="22" customFormat="1" ht="16.5" customHeight="1" x14ac:dyDescent="0.2">
      <c r="A335" s="324">
        <v>318</v>
      </c>
      <c r="B335" s="325"/>
      <c r="C335" s="326"/>
      <c r="D335" s="327"/>
      <c r="E335" s="359"/>
      <c r="F335" s="328"/>
      <c r="G335" s="341"/>
      <c r="H335" s="342"/>
      <c r="I335" s="330"/>
      <c r="J335" s="331"/>
      <c r="K335" s="344"/>
      <c r="L335" s="333"/>
      <c r="M335" s="333"/>
      <c r="N335" s="334"/>
      <c r="O335" s="335"/>
      <c r="P335" s="336"/>
      <c r="Q335" s="337"/>
      <c r="R335" s="338"/>
      <c r="S335" s="339"/>
      <c r="T335" s="332"/>
      <c r="U335" s="340"/>
      <c r="V335" s="333"/>
      <c r="W335" s="450" t="s">
        <v>40</v>
      </c>
      <c r="X335" s="804"/>
      <c r="Y335" s="805" t="str">
        <f t="shared" si="29"/>
        <v/>
      </c>
      <c r="Z335" s="289"/>
      <c r="AA335" s="290"/>
      <c r="AB335" s="291">
        <f t="shared" si="31"/>
        <v>0</v>
      </c>
      <c r="AC335" s="977">
        <f t="shared" si="30"/>
        <v>0</v>
      </c>
      <c r="AD335" s="293"/>
      <c r="AE335" s="280">
        <f t="shared" si="32"/>
        <v>0</v>
      </c>
      <c r="AF335" s="280">
        <f t="shared" si="33"/>
        <v>0</v>
      </c>
      <c r="AG335" s="280">
        <f t="shared" si="34"/>
        <v>0</v>
      </c>
      <c r="AH335" s="280">
        <f t="shared" si="35"/>
        <v>0</v>
      </c>
      <c r="AI335" s="294"/>
    </row>
    <row r="336" spans="1:35" s="22" customFormat="1" ht="16.5" customHeight="1" x14ac:dyDescent="0.2">
      <c r="A336" s="324">
        <v>319</v>
      </c>
      <c r="B336" s="325"/>
      <c r="C336" s="326"/>
      <c r="D336" s="327"/>
      <c r="E336" s="359"/>
      <c r="F336" s="328"/>
      <c r="G336" s="341"/>
      <c r="H336" s="342"/>
      <c r="I336" s="330"/>
      <c r="J336" s="331"/>
      <c r="K336" s="344"/>
      <c r="L336" s="333"/>
      <c r="M336" s="333"/>
      <c r="N336" s="334"/>
      <c r="O336" s="335"/>
      <c r="P336" s="336"/>
      <c r="Q336" s="337"/>
      <c r="R336" s="338"/>
      <c r="S336" s="339"/>
      <c r="T336" s="332"/>
      <c r="U336" s="340"/>
      <c r="V336" s="333"/>
      <c r="W336" s="450" t="s">
        <v>40</v>
      </c>
      <c r="X336" s="804"/>
      <c r="Y336" s="805" t="str">
        <f t="shared" si="29"/>
        <v/>
      </c>
      <c r="Z336" s="289"/>
      <c r="AA336" s="290"/>
      <c r="AB336" s="291">
        <f t="shared" si="31"/>
        <v>0</v>
      </c>
      <c r="AC336" s="977">
        <f t="shared" si="30"/>
        <v>0</v>
      </c>
      <c r="AD336" s="293"/>
      <c r="AE336" s="280">
        <f t="shared" si="32"/>
        <v>0</v>
      </c>
      <c r="AF336" s="280">
        <f t="shared" si="33"/>
        <v>0</v>
      </c>
      <c r="AG336" s="280">
        <f t="shared" si="34"/>
        <v>0</v>
      </c>
      <c r="AH336" s="280">
        <f t="shared" si="35"/>
        <v>0</v>
      </c>
      <c r="AI336" s="294"/>
    </row>
    <row r="337" spans="1:35" s="22" customFormat="1" ht="16.5" customHeight="1" x14ac:dyDescent="0.2">
      <c r="A337" s="324">
        <v>320</v>
      </c>
      <c r="B337" s="325"/>
      <c r="C337" s="326"/>
      <c r="D337" s="327"/>
      <c r="E337" s="359"/>
      <c r="F337" s="328"/>
      <c r="G337" s="341"/>
      <c r="H337" s="342"/>
      <c r="I337" s="330"/>
      <c r="J337" s="331"/>
      <c r="K337" s="344"/>
      <c r="L337" s="333"/>
      <c r="M337" s="333"/>
      <c r="N337" s="334"/>
      <c r="O337" s="335"/>
      <c r="P337" s="336"/>
      <c r="Q337" s="337"/>
      <c r="R337" s="338"/>
      <c r="S337" s="339"/>
      <c r="T337" s="332"/>
      <c r="U337" s="340"/>
      <c r="V337" s="333"/>
      <c r="W337" s="450" t="s">
        <v>40</v>
      </c>
      <c r="X337" s="804"/>
      <c r="Y337" s="805" t="str">
        <f t="shared" si="29"/>
        <v/>
      </c>
      <c r="Z337" s="289"/>
      <c r="AA337" s="290"/>
      <c r="AB337" s="291">
        <f t="shared" si="31"/>
        <v>0</v>
      </c>
      <c r="AC337" s="977">
        <f t="shared" si="30"/>
        <v>0</v>
      </c>
      <c r="AD337" s="293"/>
      <c r="AE337" s="280">
        <f t="shared" si="32"/>
        <v>0</v>
      </c>
      <c r="AF337" s="280">
        <f t="shared" si="33"/>
        <v>0</v>
      </c>
      <c r="AG337" s="280">
        <f t="shared" si="34"/>
        <v>0</v>
      </c>
      <c r="AH337" s="280">
        <f t="shared" si="35"/>
        <v>0</v>
      </c>
      <c r="AI337" s="294"/>
    </row>
    <row r="338" spans="1:35" s="22" customFormat="1" ht="16.5" customHeight="1" x14ac:dyDescent="0.2">
      <c r="A338" s="324">
        <v>321</v>
      </c>
      <c r="B338" s="325"/>
      <c r="C338" s="326"/>
      <c r="D338" s="327"/>
      <c r="E338" s="359"/>
      <c r="F338" s="328"/>
      <c r="G338" s="341"/>
      <c r="H338" s="342"/>
      <c r="I338" s="330"/>
      <c r="J338" s="331"/>
      <c r="K338" s="344"/>
      <c r="L338" s="333"/>
      <c r="M338" s="333"/>
      <c r="N338" s="334"/>
      <c r="O338" s="335"/>
      <c r="P338" s="336"/>
      <c r="Q338" s="337"/>
      <c r="R338" s="338"/>
      <c r="S338" s="339"/>
      <c r="T338" s="332"/>
      <c r="U338" s="340"/>
      <c r="V338" s="333"/>
      <c r="W338" s="450" t="s">
        <v>40</v>
      </c>
      <c r="X338" s="804"/>
      <c r="Y338" s="805" t="str">
        <f t="shared" ref="Y338:Y401" si="36">IF(X338&lt;&gt;"",IF($K$9="ja",X338*(IFERROR(1+$M$9,1)),X338),"")</f>
        <v/>
      </c>
      <c r="Z338" s="289"/>
      <c r="AA338" s="290"/>
      <c r="AB338" s="291">
        <f t="shared" si="31"/>
        <v>0</v>
      </c>
      <c r="AC338" s="977">
        <f t="shared" ref="AC338:AC401" si="37">IF($AD$11="ja",AB338*IFERROR(1+$M$9,1),AB338)</f>
        <v>0</v>
      </c>
      <c r="AD338" s="293"/>
      <c r="AE338" s="280">
        <f t="shared" si="32"/>
        <v>0</v>
      </c>
      <c r="AF338" s="280">
        <f t="shared" si="33"/>
        <v>0</v>
      </c>
      <c r="AG338" s="280">
        <f t="shared" si="34"/>
        <v>0</v>
      </c>
      <c r="AH338" s="280">
        <f t="shared" si="35"/>
        <v>0</v>
      </c>
      <c r="AI338" s="294"/>
    </row>
    <row r="339" spans="1:35" s="22" customFormat="1" ht="16.5" customHeight="1" x14ac:dyDescent="0.2">
      <c r="A339" s="324">
        <v>322</v>
      </c>
      <c r="B339" s="325"/>
      <c r="C339" s="326"/>
      <c r="D339" s="327"/>
      <c r="E339" s="359"/>
      <c r="F339" s="328"/>
      <c r="G339" s="341"/>
      <c r="H339" s="342"/>
      <c r="I339" s="330"/>
      <c r="J339" s="331"/>
      <c r="K339" s="344"/>
      <c r="L339" s="333"/>
      <c r="M339" s="333"/>
      <c r="N339" s="334"/>
      <c r="O339" s="335"/>
      <c r="P339" s="336"/>
      <c r="Q339" s="337"/>
      <c r="R339" s="338"/>
      <c r="S339" s="339"/>
      <c r="T339" s="332"/>
      <c r="U339" s="340"/>
      <c r="V339" s="333"/>
      <c r="W339" s="450" t="s">
        <v>40</v>
      </c>
      <c r="X339" s="804"/>
      <c r="Y339" s="805" t="str">
        <f t="shared" si="36"/>
        <v/>
      </c>
      <c r="Z339" s="289"/>
      <c r="AA339" s="290"/>
      <c r="AB339" s="291">
        <f t="shared" ref="AB339:AB402" si="38">IFERROR(X339+Z339,0)</f>
        <v>0</v>
      </c>
      <c r="AC339" s="977">
        <f t="shared" si="37"/>
        <v>0</v>
      </c>
      <c r="AD339" s="293"/>
      <c r="AE339" s="280">
        <f t="shared" ref="AE339:AE402" si="39">IF(AND($M339&lt;&gt;"",ABS($M339)&gt;ABS($L339)),1,0)</f>
        <v>0</v>
      </c>
      <c r="AF339" s="280">
        <f t="shared" ref="AF339:AF402" si="40">IF($L339&lt;&gt;"",IF(AND($U339&lt;&gt;"",ABS($U339)&lt;&gt;ABS($L339),OR(AND(ISNONTEXT($N339),ABS($U339)&gt;ABS($L339)),$N339="")),1,0),0)</f>
        <v>0</v>
      </c>
      <c r="AG339" s="280">
        <f t="shared" ref="AG339:AG402" si="41">IF(AND($X339&lt;&gt;0,$U339&lt;&gt;"",ABS($X339)&gt;ABS($U339)),1,0)</f>
        <v>0</v>
      </c>
      <c r="AH339" s="280">
        <f t="shared" ref="AH339:AH402" si="42">IF(AND($X339&lt;&gt;0,$U339&lt;&gt;"",$M339&lt;&gt;"",ABS($X339)&gt;ABS($M339)),1,0)</f>
        <v>0</v>
      </c>
      <c r="AI339" s="294"/>
    </row>
    <row r="340" spans="1:35" s="22" customFormat="1" ht="16.5" customHeight="1" x14ac:dyDescent="0.2">
      <c r="A340" s="324">
        <v>323</v>
      </c>
      <c r="B340" s="325"/>
      <c r="C340" s="326"/>
      <c r="D340" s="327"/>
      <c r="E340" s="359"/>
      <c r="F340" s="328"/>
      <c r="G340" s="341"/>
      <c r="H340" s="342"/>
      <c r="I340" s="330"/>
      <c r="J340" s="331"/>
      <c r="K340" s="344"/>
      <c r="L340" s="333"/>
      <c r="M340" s="333"/>
      <c r="N340" s="334"/>
      <c r="O340" s="335"/>
      <c r="P340" s="336"/>
      <c r="Q340" s="337"/>
      <c r="R340" s="338"/>
      <c r="S340" s="339"/>
      <c r="T340" s="332"/>
      <c r="U340" s="340"/>
      <c r="V340" s="333"/>
      <c r="W340" s="450" t="s">
        <v>40</v>
      </c>
      <c r="X340" s="804"/>
      <c r="Y340" s="805" t="str">
        <f t="shared" si="36"/>
        <v/>
      </c>
      <c r="Z340" s="289"/>
      <c r="AA340" s="290"/>
      <c r="AB340" s="291">
        <f t="shared" si="38"/>
        <v>0</v>
      </c>
      <c r="AC340" s="977">
        <f t="shared" si="37"/>
        <v>0</v>
      </c>
      <c r="AD340" s="293"/>
      <c r="AE340" s="280">
        <f t="shared" si="39"/>
        <v>0</v>
      </c>
      <c r="AF340" s="280">
        <f t="shared" si="40"/>
        <v>0</v>
      </c>
      <c r="AG340" s="280">
        <f t="shared" si="41"/>
        <v>0</v>
      </c>
      <c r="AH340" s="280">
        <f t="shared" si="42"/>
        <v>0</v>
      </c>
      <c r="AI340" s="294"/>
    </row>
    <row r="341" spans="1:35" s="22" customFormat="1" ht="16.5" customHeight="1" x14ac:dyDescent="0.2">
      <c r="A341" s="324">
        <v>324</v>
      </c>
      <c r="B341" s="325"/>
      <c r="C341" s="326"/>
      <c r="D341" s="327"/>
      <c r="E341" s="359"/>
      <c r="F341" s="328"/>
      <c r="G341" s="341"/>
      <c r="H341" s="342"/>
      <c r="I341" s="330"/>
      <c r="J341" s="331"/>
      <c r="K341" s="344"/>
      <c r="L341" s="333"/>
      <c r="M341" s="333"/>
      <c r="N341" s="334"/>
      <c r="O341" s="335"/>
      <c r="P341" s="336"/>
      <c r="Q341" s="337"/>
      <c r="R341" s="338"/>
      <c r="S341" s="339"/>
      <c r="T341" s="332"/>
      <c r="U341" s="340"/>
      <c r="V341" s="333"/>
      <c r="W341" s="450" t="s">
        <v>40</v>
      </c>
      <c r="X341" s="804"/>
      <c r="Y341" s="805" t="str">
        <f t="shared" si="36"/>
        <v/>
      </c>
      <c r="Z341" s="289"/>
      <c r="AA341" s="290"/>
      <c r="AB341" s="291">
        <f t="shared" si="38"/>
        <v>0</v>
      </c>
      <c r="AC341" s="977">
        <f t="shared" si="37"/>
        <v>0</v>
      </c>
      <c r="AD341" s="293"/>
      <c r="AE341" s="280">
        <f t="shared" si="39"/>
        <v>0</v>
      </c>
      <c r="AF341" s="280">
        <f t="shared" si="40"/>
        <v>0</v>
      </c>
      <c r="AG341" s="280">
        <f t="shared" si="41"/>
        <v>0</v>
      </c>
      <c r="AH341" s="280">
        <f t="shared" si="42"/>
        <v>0</v>
      </c>
      <c r="AI341" s="294"/>
    </row>
    <row r="342" spans="1:35" s="22" customFormat="1" ht="16.5" customHeight="1" x14ac:dyDescent="0.2">
      <c r="A342" s="324">
        <v>325</v>
      </c>
      <c r="B342" s="325"/>
      <c r="C342" s="326"/>
      <c r="D342" s="327"/>
      <c r="E342" s="359"/>
      <c r="F342" s="328"/>
      <c r="G342" s="341"/>
      <c r="H342" s="342"/>
      <c r="I342" s="330"/>
      <c r="J342" s="331"/>
      <c r="K342" s="344"/>
      <c r="L342" s="333"/>
      <c r="M342" s="333"/>
      <c r="N342" s="334"/>
      <c r="O342" s="335"/>
      <c r="P342" s="336"/>
      <c r="Q342" s="337"/>
      <c r="R342" s="338"/>
      <c r="S342" s="339"/>
      <c r="T342" s="332"/>
      <c r="U342" s="340"/>
      <c r="V342" s="333"/>
      <c r="W342" s="450" t="s">
        <v>40</v>
      </c>
      <c r="X342" s="804"/>
      <c r="Y342" s="805" t="str">
        <f t="shared" si="36"/>
        <v/>
      </c>
      <c r="Z342" s="289"/>
      <c r="AA342" s="290"/>
      <c r="AB342" s="291">
        <f t="shared" si="38"/>
        <v>0</v>
      </c>
      <c r="AC342" s="977">
        <f t="shared" si="37"/>
        <v>0</v>
      </c>
      <c r="AD342" s="293"/>
      <c r="AE342" s="280">
        <f t="shared" si="39"/>
        <v>0</v>
      </c>
      <c r="AF342" s="280">
        <f t="shared" si="40"/>
        <v>0</v>
      </c>
      <c r="AG342" s="280">
        <f t="shared" si="41"/>
        <v>0</v>
      </c>
      <c r="AH342" s="280">
        <f t="shared" si="42"/>
        <v>0</v>
      </c>
      <c r="AI342" s="294"/>
    </row>
    <row r="343" spans="1:35" s="22" customFormat="1" ht="16.5" customHeight="1" x14ac:dyDescent="0.2">
      <c r="A343" s="324">
        <v>326</v>
      </c>
      <c r="B343" s="325"/>
      <c r="C343" s="326"/>
      <c r="D343" s="327"/>
      <c r="E343" s="359"/>
      <c r="F343" s="328"/>
      <c r="G343" s="341"/>
      <c r="H343" s="342"/>
      <c r="I343" s="330"/>
      <c r="J343" s="331"/>
      <c r="K343" s="344"/>
      <c r="L343" s="333"/>
      <c r="M343" s="333"/>
      <c r="N343" s="334"/>
      <c r="O343" s="335"/>
      <c r="P343" s="336"/>
      <c r="Q343" s="337"/>
      <c r="R343" s="338"/>
      <c r="S343" s="339"/>
      <c r="T343" s="332"/>
      <c r="U343" s="340"/>
      <c r="V343" s="333"/>
      <c r="W343" s="450" t="s">
        <v>40</v>
      </c>
      <c r="X343" s="804"/>
      <c r="Y343" s="805" t="str">
        <f t="shared" si="36"/>
        <v/>
      </c>
      <c r="Z343" s="289"/>
      <c r="AA343" s="290"/>
      <c r="AB343" s="291">
        <f t="shared" si="38"/>
        <v>0</v>
      </c>
      <c r="AC343" s="977">
        <f t="shared" si="37"/>
        <v>0</v>
      </c>
      <c r="AD343" s="293"/>
      <c r="AE343" s="280">
        <f t="shared" si="39"/>
        <v>0</v>
      </c>
      <c r="AF343" s="280">
        <f t="shared" si="40"/>
        <v>0</v>
      </c>
      <c r="AG343" s="280">
        <f t="shared" si="41"/>
        <v>0</v>
      </c>
      <c r="AH343" s="280">
        <f t="shared" si="42"/>
        <v>0</v>
      </c>
      <c r="AI343" s="294"/>
    </row>
    <row r="344" spans="1:35" s="22" customFormat="1" ht="16.5" customHeight="1" x14ac:dyDescent="0.2">
      <c r="A344" s="324">
        <v>327</v>
      </c>
      <c r="B344" s="325"/>
      <c r="C344" s="326"/>
      <c r="D344" s="327"/>
      <c r="E344" s="359"/>
      <c r="F344" s="328"/>
      <c r="G344" s="341"/>
      <c r="H344" s="342"/>
      <c r="I344" s="330"/>
      <c r="J344" s="331"/>
      <c r="K344" s="344"/>
      <c r="L344" s="333"/>
      <c r="M344" s="333"/>
      <c r="N344" s="334"/>
      <c r="O344" s="335"/>
      <c r="P344" s="336"/>
      <c r="Q344" s="337"/>
      <c r="R344" s="338"/>
      <c r="S344" s="339"/>
      <c r="T344" s="332"/>
      <c r="U344" s="340"/>
      <c r="V344" s="333"/>
      <c r="W344" s="450" t="s">
        <v>40</v>
      </c>
      <c r="X344" s="804"/>
      <c r="Y344" s="805" t="str">
        <f t="shared" si="36"/>
        <v/>
      </c>
      <c r="Z344" s="289"/>
      <c r="AA344" s="290"/>
      <c r="AB344" s="291">
        <f t="shared" si="38"/>
        <v>0</v>
      </c>
      <c r="AC344" s="977">
        <f t="shared" si="37"/>
        <v>0</v>
      </c>
      <c r="AD344" s="293"/>
      <c r="AE344" s="280">
        <f t="shared" si="39"/>
        <v>0</v>
      </c>
      <c r="AF344" s="280">
        <f t="shared" si="40"/>
        <v>0</v>
      </c>
      <c r="AG344" s="280">
        <f t="shared" si="41"/>
        <v>0</v>
      </c>
      <c r="AH344" s="280">
        <f t="shared" si="42"/>
        <v>0</v>
      </c>
      <c r="AI344" s="294"/>
    </row>
    <row r="345" spans="1:35" s="22" customFormat="1" ht="16.5" customHeight="1" x14ac:dyDescent="0.2">
      <c r="A345" s="324">
        <v>328</v>
      </c>
      <c r="B345" s="325"/>
      <c r="C345" s="326"/>
      <c r="D345" s="327"/>
      <c r="E345" s="359"/>
      <c r="F345" s="328"/>
      <c r="G345" s="341"/>
      <c r="H345" s="342"/>
      <c r="I345" s="330"/>
      <c r="J345" s="331"/>
      <c r="K345" s="344"/>
      <c r="L345" s="333"/>
      <c r="M345" s="333"/>
      <c r="N345" s="334"/>
      <c r="O345" s="335"/>
      <c r="P345" s="336"/>
      <c r="Q345" s="337"/>
      <c r="R345" s="338"/>
      <c r="S345" s="339"/>
      <c r="T345" s="332"/>
      <c r="U345" s="340"/>
      <c r="V345" s="333"/>
      <c r="W345" s="450" t="s">
        <v>40</v>
      </c>
      <c r="X345" s="804"/>
      <c r="Y345" s="805" t="str">
        <f t="shared" si="36"/>
        <v/>
      </c>
      <c r="Z345" s="289"/>
      <c r="AA345" s="290"/>
      <c r="AB345" s="291">
        <f t="shared" si="38"/>
        <v>0</v>
      </c>
      <c r="AC345" s="977">
        <f t="shared" si="37"/>
        <v>0</v>
      </c>
      <c r="AD345" s="293"/>
      <c r="AE345" s="280">
        <f t="shared" si="39"/>
        <v>0</v>
      </c>
      <c r="AF345" s="280">
        <f t="shared" si="40"/>
        <v>0</v>
      </c>
      <c r="AG345" s="280">
        <f t="shared" si="41"/>
        <v>0</v>
      </c>
      <c r="AH345" s="280">
        <f t="shared" si="42"/>
        <v>0</v>
      </c>
      <c r="AI345" s="294"/>
    </row>
    <row r="346" spans="1:35" s="22" customFormat="1" ht="16.5" customHeight="1" x14ac:dyDescent="0.2">
      <c r="A346" s="324">
        <v>329</v>
      </c>
      <c r="B346" s="325"/>
      <c r="C346" s="326"/>
      <c r="D346" s="327"/>
      <c r="E346" s="359"/>
      <c r="F346" s="328"/>
      <c r="G346" s="341"/>
      <c r="H346" s="342"/>
      <c r="I346" s="330"/>
      <c r="J346" s="331"/>
      <c r="K346" s="344"/>
      <c r="L346" s="333"/>
      <c r="M346" s="333"/>
      <c r="N346" s="334"/>
      <c r="O346" s="335"/>
      <c r="P346" s="336"/>
      <c r="Q346" s="337"/>
      <c r="R346" s="338"/>
      <c r="S346" s="339"/>
      <c r="T346" s="332"/>
      <c r="U346" s="340"/>
      <c r="V346" s="333"/>
      <c r="W346" s="450" t="s">
        <v>40</v>
      </c>
      <c r="X346" s="804"/>
      <c r="Y346" s="805" t="str">
        <f t="shared" si="36"/>
        <v/>
      </c>
      <c r="Z346" s="289"/>
      <c r="AA346" s="290"/>
      <c r="AB346" s="291">
        <f t="shared" si="38"/>
        <v>0</v>
      </c>
      <c r="AC346" s="977">
        <f t="shared" si="37"/>
        <v>0</v>
      </c>
      <c r="AD346" s="293"/>
      <c r="AE346" s="280">
        <f t="shared" si="39"/>
        <v>0</v>
      </c>
      <c r="AF346" s="280">
        <f t="shared" si="40"/>
        <v>0</v>
      </c>
      <c r="AG346" s="280">
        <f t="shared" si="41"/>
        <v>0</v>
      </c>
      <c r="AH346" s="280">
        <f t="shared" si="42"/>
        <v>0</v>
      </c>
      <c r="AI346" s="294"/>
    </row>
    <row r="347" spans="1:35" s="22" customFormat="1" ht="16.5" customHeight="1" x14ac:dyDescent="0.2">
      <c r="A347" s="324">
        <v>330</v>
      </c>
      <c r="B347" s="325"/>
      <c r="C347" s="326"/>
      <c r="D347" s="327"/>
      <c r="E347" s="359"/>
      <c r="F347" s="328"/>
      <c r="G347" s="341"/>
      <c r="H347" s="342"/>
      <c r="I347" s="330"/>
      <c r="J347" s="331"/>
      <c r="K347" s="344"/>
      <c r="L347" s="333"/>
      <c r="M347" s="333"/>
      <c r="N347" s="334"/>
      <c r="O347" s="335"/>
      <c r="P347" s="336"/>
      <c r="Q347" s="337"/>
      <c r="R347" s="338"/>
      <c r="S347" s="339"/>
      <c r="T347" s="332"/>
      <c r="U347" s="340"/>
      <c r="V347" s="333"/>
      <c r="W347" s="450" t="s">
        <v>40</v>
      </c>
      <c r="X347" s="804"/>
      <c r="Y347" s="805" t="str">
        <f t="shared" si="36"/>
        <v/>
      </c>
      <c r="Z347" s="289"/>
      <c r="AA347" s="290"/>
      <c r="AB347" s="291">
        <f t="shared" si="38"/>
        <v>0</v>
      </c>
      <c r="AC347" s="977">
        <f t="shared" si="37"/>
        <v>0</v>
      </c>
      <c r="AD347" s="293"/>
      <c r="AE347" s="280">
        <f t="shared" si="39"/>
        <v>0</v>
      </c>
      <c r="AF347" s="280">
        <f t="shared" si="40"/>
        <v>0</v>
      </c>
      <c r="AG347" s="280">
        <f t="shared" si="41"/>
        <v>0</v>
      </c>
      <c r="AH347" s="280">
        <f t="shared" si="42"/>
        <v>0</v>
      </c>
      <c r="AI347" s="294"/>
    </row>
    <row r="348" spans="1:35" s="22" customFormat="1" ht="16.5" customHeight="1" x14ac:dyDescent="0.2">
      <c r="A348" s="324">
        <v>331</v>
      </c>
      <c r="B348" s="325"/>
      <c r="C348" s="326"/>
      <c r="D348" s="327"/>
      <c r="E348" s="359"/>
      <c r="F348" s="328"/>
      <c r="G348" s="341"/>
      <c r="H348" s="342"/>
      <c r="I348" s="330"/>
      <c r="J348" s="331"/>
      <c r="K348" s="344"/>
      <c r="L348" s="333"/>
      <c r="M348" s="333"/>
      <c r="N348" s="334"/>
      <c r="O348" s="335"/>
      <c r="P348" s="336"/>
      <c r="Q348" s="337"/>
      <c r="R348" s="338"/>
      <c r="S348" s="339"/>
      <c r="T348" s="332"/>
      <c r="U348" s="340"/>
      <c r="V348" s="333"/>
      <c r="W348" s="450" t="s">
        <v>40</v>
      </c>
      <c r="X348" s="804"/>
      <c r="Y348" s="805" t="str">
        <f t="shared" si="36"/>
        <v/>
      </c>
      <c r="Z348" s="289"/>
      <c r="AA348" s="290"/>
      <c r="AB348" s="291">
        <f t="shared" si="38"/>
        <v>0</v>
      </c>
      <c r="AC348" s="977">
        <f t="shared" si="37"/>
        <v>0</v>
      </c>
      <c r="AD348" s="293"/>
      <c r="AE348" s="280">
        <f t="shared" si="39"/>
        <v>0</v>
      </c>
      <c r="AF348" s="280">
        <f t="shared" si="40"/>
        <v>0</v>
      </c>
      <c r="AG348" s="280">
        <f t="shared" si="41"/>
        <v>0</v>
      </c>
      <c r="AH348" s="280">
        <f t="shared" si="42"/>
        <v>0</v>
      </c>
      <c r="AI348" s="294"/>
    </row>
    <row r="349" spans="1:35" s="22" customFormat="1" ht="16.5" customHeight="1" x14ac:dyDescent="0.2">
      <c r="A349" s="324">
        <v>332</v>
      </c>
      <c r="B349" s="325"/>
      <c r="C349" s="326"/>
      <c r="D349" s="327"/>
      <c r="E349" s="359"/>
      <c r="F349" s="328"/>
      <c r="G349" s="341"/>
      <c r="H349" s="342"/>
      <c r="I349" s="330"/>
      <c r="J349" s="331"/>
      <c r="K349" s="344"/>
      <c r="L349" s="333"/>
      <c r="M349" s="333"/>
      <c r="N349" s="334"/>
      <c r="O349" s="335"/>
      <c r="P349" s="336"/>
      <c r="Q349" s="337"/>
      <c r="R349" s="338"/>
      <c r="S349" s="339"/>
      <c r="T349" s="332"/>
      <c r="U349" s="340"/>
      <c r="V349" s="333"/>
      <c r="W349" s="450" t="s">
        <v>40</v>
      </c>
      <c r="X349" s="804"/>
      <c r="Y349" s="805" t="str">
        <f t="shared" si="36"/>
        <v/>
      </c>
      <c r="Z349" s="289"/>
      <c r="AA349" s="290"/>
      <c r="AB349" s="291">
        <f t="shared" si="38"/>
        <v>0</v>
      </c>
      <c r="AC349" s="977">
        <f t="shared" si="37"/>
        <v>0</v>
      </c>
      <c r="AD349" s="293"/>
      <c r="AE349" s="280">
        <f t="shared" si="39"/>
        <v>0</v>
      </c>
      <c r="AF349" s="280">
        <f t="shared" si="40"/>
        <v>0</v>
      </c>
      <c r="AG349" s="280">
        <f t="shared" si="41"/>
        <v>0</v>
      </c>
      <c r="AH349" s="280">
        <f t="shared" si="42"/>
        <v>0</v>
      </c>
      <c r="AI349" s="294"/>
    </row>
    <row r="350" spans="1:35" s="22" customFormat="1" ht="16.5" customHeight="1" x14ac:dyDescent="0.2">
      <c r="A350" s="324">
        <v>333</v>
      </c>
      <c r="B350" s="325"/>
      <c r="C350" s="326"/>
      <c r="D350" s="327"/>
      <c r="E350" s="359"/>
      <c r="F350" s="328"/>
      <c r="G350" s="341"/>
      <c r="H350" s="342"/>
      <c r="I350" s="330"/>
      <c r="J350" s="331"/>
      <c r="K350" s="344"/>
      <c r="L350" s="333"/>
      <c r="M350" s="333"/>
      <c r="N350" s="334"/>
      <c r="O350" s="335"/>
      <c r="P350" s="336"/>
      <c r="Q350" s="337"/>
      <c r="R350" s="338"/>
      <c r="S350" s="339"/>
      <c r="T350" s="332"/>
      <c r="U350" s="340"/>
      <c r="V350" s="333"/>
      <c r="W350" s="450" t="s">
        <v>40</v>
      </c>
      <c r="X350" s="804"/>
      <c r="Y350" s="805" t="str">
        <f t="shared" si="36"/>
        <v/>
      </c>
      <c r="Z350" s="289"/>
      <c r="AA350" s="290"/>
      <c r="AB350" s="291">
        <f t="shared" si="38"/>
        <v>0</v>
      </c>
      <c r="AC350" s="977">
        <f t="shared" si="37"/>
        <v>0</v>
      </c>
      <c r="AD350" s="293"/>
      <c r="AE350" s="280">
        <f t="shared" si="39"/>
        <v>0</v>
      </c>
      <c r="AF350" s="280">
        <f t="shared" si="40"/>
        <v>0</v>
      </c>
      <c r="AG350" s="280">
        <f t="shared" si="41"/>
        <v>0</v>
      </c>
      <c r="AH350" s="280">
        <f t="shared" si="42"/>
        <v>0</v>
      </c>
      <c r="AI350" s="294"/>
    </row>
    <row r="351" spans="1:35" s="22" customFormat="1" ht="16.5" customHeight="1" x14ac:dyDescent="0.2">
      <c r="A351" s="324">
        <v>334</v>
      </c>
      <c r="B351" s="325"/>
      <c r="C351" s="326"/>
      <c r="D351" s="327"/>
      <c r="E351" s="359"/>
      <c r="F351" s="328"/>
      <c r="G351" s="341"/>
      <c r="H351" s="342"/>
      <c r="I351" s="330"/>
      <c r="J351" s="331"/>
      <c r="K351" s="344"/>
      <c r="L351" s="333"/>
      <c r="M351" s="333"/>
      <c r="N351" s="334"/>
      <c r="O351" s="335"/>
      <c r="P351" s="336"/>
      <c r="Q351" s="337"/>
      <c r="R351" s="338"/>
      <c r="S351" s="339"/>
      <c r="T351" s="332"/>
      <c r="U351" s="340"/>
      <c r="V351" s="333"/>
      <c r="W351" s="450" t="s">
        <v>40</v>
      </c>
      <c r="X351" s="804"/>
      <c r="Y351" s="805" t="str">
        <f t="shared" si="36"/>
        <v/>
      </c>
      <c r="Z351" s="289"/>
      <c r="AA351" s="290"/>
      <c r="AB351" s="291">
        <f t="shared" si="38"/>
        <v>0</v>
      </c>
      <c r="AC351" s="977">
        <f t="shared" si="37"/>
        <v>0</v>
      </c>
      <c r="AD351" s="293"/>
      <c r="AE351" s="280">
        <f t="shared" si="39"/>
        <v>0</v>
      </c>
      <c r="AF351" s="280">
        <f t="shared" si="40"/>
        <v>0</v>
      </c>
      <c r="AG351" s="280">
        <f t="shared" si="41"/>
        <v>0</v>
      </c>
      <c r="AH351" s="280">
        <f t="shared" si="42"/>
        <v>0</v>
      </c>
      <c r="AI351" s="294"/>
    </row>
    <row r="352" spans="1:35" s="22" customFormat="1" ht="16.5" customHeight="1" x14ac:dyDescent="0.2">
      <c r="A352" s="324">
        <v>335</v>
      </c>
      <c r="B352" s="325"/>
      <c r="C352" s="326"/>
      <c r="D352" s="327"/>
      <c r="E352" s="359"/>
      <c r="F352" s="328"/>
      <c r="G352" s="341"/>
      <c r="H352" s="342"/>
      <c r="I352" s="330"/>
      <c r="J352" s="331"/>
      <c r="K352" s="344"/>
      <c r="L352" s="333"/>
      <c r="M352" s="333"/>
      <c r="N352" s="334"/>
      <c r="O352" s="335"/>
      <c r="P352" s="336"/>
      <c r="Q352" s="337"/>
      <c r="R352" s="338"/>
      <c r="S352" s="339"/>
      <c r="T352" s="332"/>
      <c r="U352" s="340"/>
      <c r="V352" s="333"/>
      <c r="W352" s="450" t="s">
        <v>40</v>
      </c>
      <c r="X352" s="804"/>
      <c r="Y352" s="805" t="str">
        <f t="shared" si="36"/>
        <v/>
      </c>
      <c r="Z352" s="289"/>
      <c r="AA352" s="290"/>
      <c r="AB352" s="291">
        <f t="shared" si="38"/>
        <v>0</v>
      </c>
      <c r="AC352" s="977">
        <f t="shared" si="37"/>
        <v>0</v>
      </c>
      <c r="AD352" s="293"/>
      <c r="AE352" s="280">
        <f t="shared" si="39"/>
        <v>0</v>
      </c>
      <c r="AF352" s="280">
        <f t="shared" si="40"/>
        <v>0</v>
      </c>
      <c r="AG352" s="280">
        <f t="shared" si="41"/>
        <v>0</v>
      </c>
      <c r="AH352" s="280">
        <f t="shared" si="42"/>
        <v>0</v>
      </c>
      <c r="AI352" s="294"/>
    </row>
    <row r="353" spans="1:35" s="22" customFormat="1" ht="16.5" customHeight="1" x14ac:dyDescent="0.2">
      <c r="A353" s="324">
        <v>336</v>
      </c>
      <c r="B353" s="325"/>
      <c r="C353" s="326"/>
      <c r="D353" s="327"/>
      <c r="E353" s="359"/>
      <c r="F353" s="328"/>
      <c r="G353" s="341"/>
      <c r="H353" s="342"/>
      <c r="I353" s="330"/>
      <c r="J353" s="331"/>
      <c r="K353" s="344"/>
      <c r="L353" s="333"/>
      <c r="M353" s="333"/>
      <c r="N353" s="334"/>
      <c r="O353" s="335"/>
      <c r="P353" s="336"/>
      <c r="Q353" s="337"/>
      <c r="R353" s="338"/>
      <c r="S353" s="339"/>
      <c r="T353" s="332"/>
      <c r="U353" s="340"/>
      <c r="V353" s="333"/>
      <c r="W353" s="450" t="s">
        <v>40</v>
      </c>
      <c r="X353" s="804"/>
      <c r="Y353" s="805" t="str">
        <f t="shared" si="36"/>
        <v/>
      </c>
      <c r="Z353" s="289"/>
      <c r="AA353" s="290"/>
      <c r="AB353" s="291">
        <f t="shared" si="38"/>
        <v>0</v>
      </c>
      <c r="AC353" s="977">
        <f t="shared" si="37"/>
        <v>0</v>
      </c>
      <c r="AD353" s="293"/>
      <c r="AE353" s="280">
        <f t="shared" si="39"/>
        <v>0</v>
      </c>
      <c r="AF353" s="280">
        <f t="shared" si="40"/>
        <v>0</v>
      </c>
      <c r="AG353" s="280">
        <f t="shared" si="41"/>
        <v>0</v>
      </c>
      <c r="AH353" s="280">
        <f t="shared" si="42"/>
        <v>0</v>
      </c>
      <c r="AI353" s="294"/>
    </row>
    <row r="354" spans="1:35" s="22" customFormat="1" ht="16.5" customHeight="1" x14ac:dyDescent="0.2">
      <c r="A354" s="324">
        <v>337</v>
      </c>
      <c r="B354" s="325"/>
      <c r="C354" s="326"/>
      <c r="D354" s="327"/>
      <c r="E354" s="359"/>
      <c r="F354" s="328"/>
      <c r="G354" s="341"/>
      <c r="H354" s="342"/>
      <c r="I354" s="330"/>
      <c r="J354" s="331"/>
      <c r="K354" s="344"/>
      <c r="L354" s="333"/>
      <c r="M354" s="333"/>
      <c r="N354" s="334"/>
      <c r="O354" s="335"/>
      <c r="P354" s="336"/>
      <c r="Q354" s="337"/>
      <c r="R354" s="338"/>
      <c r="S354" s="339"/>
      <c r="T354" s="332"/>
      <c r="U354" s="340"/>
      <c r="V354" s="333"/>
      <c r="W354" s="450" t="s">
        <v>40</v>
      </c>
      <c r="X354" s="804"/>
      <c r="Y354" s="805" t="str">
        <f t="shared" si="36"/>
        <v/>
      </c>
      <c r="Z354" s="289"/>
      <c r="AA354" s="290"/>
      <c r="AB354" s="291">
        <f t="shared" si="38"/>
        <v>0</v>
      </c>
      <c r="AC354" s="977">
        <f t="shared" si="37"/>
        <v>0</v>
      </c>
      <c r="AD354" s="293"/>
      <c r="AE354" s="280">
        <f t="shared" si="39"/>
        <v>0</v>
      </c>
      <c r="AF354" s="280">
        <f t="shared" si="40"/>
        <v>0</v>
      </c>
      <c r="AG354" s="280">
        <f t="shared" si="41"/>
        <v>0</v>
      </c>
      <c r="AH354" s="280">
        <f t="shared" si="42"/>
        <v>0</v>
      </c>
      <c r="AI354" s="294"/>
    </row>
    <row r="355" spans="1:35" s="22" customFormat="1" ht="16.5" customHeight="1" x14ac:dyDescent="0.2">
      <c r="A355" s="324">
        <v>338</v>
      </c>
      <c r="B355" s="325"/>
      <c r="C355" s="326"/>
      <c r="D355" s="327"/>
      <c r="E355" s="359"/>
      <c r="F355" s="328"/>
      <c r="G355" s="341"/>
      <c r="H355" s="342"/>
      <c r="I355" s="330"/>
      <c r="J355" s="331"/>
      <c r="K355" s="344"/>
      <c r="L355" s="333"/>
      <c r="M355" s="333"/>
      <c r="N355" s="334"/>
      <c r="O355" s="335"/>
      <c r="P355" s="336"/>
      <c r="Q355" s="337"/>
      <c r="R355" s="338"/>
      <c r="S355" s="339"/>
      <c r="T355" s="332"/>
      <c r="U355" s="340"/>
      <c r="V355" s="333"/>
      <c r="W355" s="450" t="s">
        <v>40</v>
      </c>
      <c r="X355" s="804"/>
      <c r="Y355" s="805" t="str">
        <f t="shared" si="36"/>
        <v/>
      </c>
      <c r="Z355" s="289"/>
      <c r="AA355" s="290"/>
      <c r="AB355" s="291">
        <f t="shared" si="38"/>
        <v>0</v>
      </c>
      <c r="AC355" s="977">
        <f t="shared" si="37"/>
        <v>0</v>
      </c>
      <c r="AD355" s="293"/>
      <c r="AE355" s="280">
        <f t="shared" si="39"/>
        <v>0</v>
      </c>
      <c r="AF355" s="280">
        <f t="shared" si="40"/>
        <v>0</v>
      </c>
      <c r="AG355" s="280">
        <f t="shared" si="41"/>
        <v>0</v>
      </c>
      <c r="AH355" s="280">
        <f t="shared" si="42"/>
        <v>0</v>
      </c>
      <c r="AI355" s="294"/>
    </row>
    <row r="356" spans="1:35" s="22" customFormat="1" ht="16.5" customHeight="1" x14ac:dyDescent="0.2">
      <c r="A356" s="324">
        <v>339</v>
      </c>
      <c r="B356" s="325"/>
      <c r="C356" s="326"/>
      <c r="D356" s="327"/>
      <c r="E356" s="359"/>
      <c r="F356" s="328"/>
      <c r="G356" s="341"/>
      <c r="H356" s="342"/>
      <c r="I356" s="330"/>
      <c r="J356" s="331"/>
      <c r="K356" s="344"/>
      <c r="L356" s="333"/>
      <c r="M356" s="333"/>
      <c r="N356" s="334"/>
      <c r="O356" s="335"/>
      <c r="P356" s="336"/>
      <c r="Q356" s="337"/>
      <c r="R356" s="338"/>
      <c r="S356" s="339"/>
      <c r="T356" s="332"/>
      <c r="U356" s="340"/>
      <c r="V356" s="333"/>
      <c r="W356" s="450" t="s">
        <v>40</v>
      </c>
      <c r="X356" s="804"/>
      <c r="Y356" s="805" t="str">
        <f t="shared" si="36"/>
        <v/>
      </c>
      <c r="Z356" s="289"/>
      <c r="AA356" s="290"/>
      <c r="AB356" s="291">
        <f t="shared" si="38"/>
        <v>0</v>
      </c>
      <c r="AC356" s="977">
        <f t="shared" si="37"/>
        <v>0</v>
      </c>
      <c r="AD356" s="293"/>
      <c r="AE356" s="280">
        <f t="shared" si="39"/>
        <v>0</v>
      </c>
      <c r="AF356" s="280">
        <f t="shared" si="40"/>
        <v>0</v>
      </c>
      <c r="AG356" s="280">
        <f t="shared" si="41"/>
        <v>0</v>
      </c>
      <c r="AH356" s="280">
        <f t="shared" si="42"/>
        <v>0</v>
      </c>
      <c r="AI356" s="294"/>
    </row>
    <row r="357" spans="1:35" s="22" customFormat="1" ht="16.5" customHeight="1" x14ac:dyDescent="0.2">
      <c r="A357" s="324">
        <v>340</v>
      </c>
      <c r="B357" s="325"/>
      <c r="C357" s="326"/>
      <c r="D357" s="327"/>
      <c r="E357" s="359"/>
      <c r="F357" s="328"/>
      <c r="G357" s="341"/>
      <c r="H357" s="342"/>
      <c r="I357" s="330"/>
      <c r="J357" s="331"/>
      <c r="K357" s="344"/>
      <c r="L357" s="333"/>
      <c r="M357" s="333"/>
      <c r="N357" s="334"/>
      <c r="O357" s="335"/>
      <c r="P357" s="336"/>
      <c r="Q357" s="337"/>
      <c r="R357" s="338"/>
      <c r="S357" s="339"/>
      <c r="T357" s="332"/>
      <c r="U357" s="340"/>
      <c r="V357" s="333"/>
      <c r="W357" s="450" t="s">
        <v>40</v>
      </c>
      <c r="X357" s="804"/>
      <c r="Y357" s="805" t="str">
        <f t="shared" si="36"/>
        <v/>
      </c>
      <c r="Z357" s="289"/>
      <c r="AA357" s="290"/>
      <c r="AB357" s="291">
        <f t="shared" si="38"/>
        <v>0</v>
      </c>
      <c r="AC357" s="977">
        <f t="shared" si="37"/>
        <v>0</v>
      </c>
      <c r="AD357" s="293"/>
      <c r="AE357" s="280">
        <f t="shared" si="39"/>
        <v>0</v>
      </c>
      <c r="AF357" s="280">
        <f t="shared" si="40"/>
        <v>0</v>
      </c>
      <c r="AG357" s="280">
        <f t="shared" si="41"/>
        <v>0</v>
      </c>
      <c r="AH357" s="280">
        <f t="shared" si="42"/>
        <v>0</v>
      </c>
      <c r="AI357" s="294"/>
    </row>
    <row r="358" spans="1:35" s="22" customFormat="1" ht="16.5" customHeight="1" x14ac:dyDescent="0.2">
      <c r="A358" s="324">
        <v>341</v>
      </c>
      <c r="B358" s="325"/>
      <c r="C358" s="326"/>
      <c r="D358" s="327"/>
      <c r="E358" s="359"/>
      <c r="F358" s="328"/>
      <c r="G358" s="341"/>
      <c r="H358" s="342"/>
      <c r="I358" s="330"/>
      <c r="J358" s="331"/>
      <c r="K358" s="344"/>
      <c r="L358" s="333"/>
      <c r="M358" s="333"/>
      <c r="N358" s="334"/>
      <c r="O358" s="335"/>
      <c r="P358" s="336"/>
      <c r="Q358" s="337"/>
      <c r="R358" s="338"/>
      <c r="S358" s="339"/>
      <c r="T358" s="332"/>
      <c r="U358" s="340"/>
      <c r="V358" s="333"/>
      <c r="W358" s="450" t="s">
        <v>40</v>
      </c>
      <c r="X358" s="804"/>
      <c r="Y358" s="805" t="str">
        <f t="shared" si="36"/>
        <v/>
      </c>
      <c r="Z358" s="289"/>
      <c r="AA358" s="290"/>
      <c r="AB358" s="291">
        <f t="shared" si="38"/>
        <v>0</v>
      </c>
      <c r="AC358" s="977">
        <f t="shared" si="37"/>
        <v>0</v>
      </c>
      <c r="AD358" s="293"/>
      <c r="AE358" s="280">
        <f t="shared" si="39"/>
        <v>0</v>
      </c>
      <c r="AF358" s="280">
        <f t="shared" si="40"/>
        <v>0</v>
      </c>
      <c r="AG358" s="280">
        <f t="shared" si="41"/>
        <v>0</v>
      </c>
      <c r="AH358" s="280">
        <f t="shared" si="42"/>
        <v>0</v>
      </c>
      <c r="AI358" s="294"/>
    </row>
    <row r="359" spans="1:35" s="22" customFormat="1" ht="16.5" customHeight="1" x14ac:dyDescent="0.2">
      <c r="A359" s="324">
        <v>342</v>
      </c>
      <c r="B359" s="325"/>
      <c r="C359" s="326"/>
      <c r="D359" s="327"/>
      <c r="E359" s="359"/>
      <c r="F359" s="328"/>
      <c r="G359" s="341"/>
      <c r="H359" s="342"/>
      <c r="I359" s="330"/>
      <c r="J359" s="331"/>
      <c r="K359" s="344"/>
      <c r="L359" s="333"/>
      <c r="M359" s="333"/>
      <c r="N359" s="334"/>
      <c r="O359" s="335"/>
      <c r="P359" s="336"/>
      <c r="Q359" s="337"/>
      <c r="R359" s="338"/>
      <c r="S359" s="339"/>
      <c r="T359" s="332"/>
      <c r="U359" s="340"/>
      <c r="V359" s="333"/>
      <c r="W359" s="450" t="s">
        <v>40</v>
      </c>
      <c r="X359" s="804"/>
      <c r="Y359" s="805" t="str">
        <f t="shared" si="36"/>
        <v/>
      </c>
      <c r="Z359" s="289"/>
      <c r="AA359" s="290"/>
      <c r="AB359" s="291">
        <f t="shared" si="38"/>
        <v>0</v>
      </c>
      <c r="AC359" s="977">
        <f t="shared" si="37"/>
        <v>0</v>
      </c>
      <c r="AD359" s="293"/>
      <c r="AE359" s="280">
        <f t="shared" si="39"/>
        <v>0</v>
      </c>
      <c r="AF359" s="280">
        <f t="shared" si="40"/>
        <v>0</v>
      </c>
      <c r="AG359" s="280">
        <f t="shared" si="41"/>
        <v>0</v>
      </c>
      <c r="AH359" s="280">
        <f t="shared" si="42"/>
        <v>0</v>
      </c>
      <c r="AI359" s="294"/>
    </row>
    <row r="360" spans="1:35" s="22" customFormat="1" ht="16.5" customHeight="1" x14ac:dyDescent="0.2">
      <c r="A360" s="324">
        <v>343</v>
      </c>
      <c r="B360" s="325"/>
      <c r="C360" s="326"/>
      <c r="D360" s="327"/>
      <c r="E360" s="359"/>
      <c r="F360" s="328"/>
      <c r="G360" s="341"/>
      <c r="H360" s="342"/>
      <c r="I360" s="330"/>
      <c r="J360" s="331"/>
      <c r="K360" s="344"/>
      <c r="L360" s="333"/>
      <c r="M360" s="333"/>
      <c r="N360" s="334"/>
      <c r="O360" s="335"/>
      <c r="P360" s="336"/>
      <c r="Q360" s="337"/>
      <c r="R360" s="338"/>
      <c r="S360" s="339"/>
      <c r="T360" s="332"/>
      <c r="U360" s="340"/>
      <c r="V360" s="333"/>
      <c r="W360" s="450" t="s">
        <v>40</v>
      </c>
      <c r="X360" s="804"/>
      <c r="Y360" s="805" t="str">
        <f t="shared" si="36"/>
        <v/>
      </c>
      <c r="Z360" s="289"/>
      <c r="AA360" s="290"/>
      <c r="AB360" s="291">
        <f t="shared" si="38"/>
        <v>0</v>
      </c>
      <c r="AC360" s="977">
        <f t="shared" si="37"/>
        <v>0</v>
      </c>
      <c r="AD360" s="293"/>
      <c r="AE360" s="280">
        <f t="shared" si="39"/>
        <v>0</v>
      </c>
      <c r="AF360" s="280">
        <f t="shared" si="40"/>
        <v>0</v>
      </c>
      <c r="AG360" s="280">
        <f t="shared" si="41"/>
        <v>0</v>
      </c>
      <c r="AH360" s="280">
        <f t="shared" si="42"/>
        <v>0</v>
      </c>
      <c r="AI360" s="294"/>
    </row>
    <row r="361" spans="1:35" s="22" customFormat="1" ht="16.5" customHeight="1" x14ac:dyDescent="0.2">
      <c r="A361" s="324">
        <v>344</v>
      </c>
      <c r="B361" s="325"/>
      <c r="C361" s="326"/>
      <c r="D361" s="327"/>
      <c r="E361" s="359"/>
      <c r="F361" s="328"/>
      <c r="G361" s="341"/>
      <c r="H361" s="342"/>
      <c r="I361" s="330"/>
      <c r="J361" s="331"/>
      <c r="K361" s="344"/>
      <c r="L361" s="333"/>
      <c r="M361" s="333"/>
      <c r="N361" s="334"/>
      <c r="O361" s="335"/>
      <c r="P361" s="336"/>
      <c r="Q361" s="337"/>
      <c r="R361" s="338"/>
      <c r="S361" s="339"/>
      <c r="T361" s="332"/>
      <c r="U361" s="340"/>
      <c r="V361" s="333"/>
      <c r="W361" s="450" t="s">
        <v>40</v>
      </c>
      <c r="X361" s="804"/>
      <c r="Y361" s="805" t="str">
        <f t="shared" si="36"/>
        <v/>
      </c>
      <c r="Z361" s="289"/>
      <c r="AA361" s="290"/>
      <c r="AB361" s="291">
        <f t="shared" si="38"/>
        <v>0</v>
      </c>
      <c r="AC361" s="977">
        <f t="shared" si="37"/>
        <v>0</v>
      </c>
      <c r="AD361" s="293"/>
      <c r="AE361" s="280">
        <f t="shared" si="39"/>
        <v>0</v>
      </c>
      <c r="AF361" s="280">
        <f t="shared" si="40"/>
        <v>0</v>
      </c>
      <c r="AG361" s="280">
        <f t="shared" si="41"/>
        <v>0</v>
      </c>
      <c r="AH361" s="280">
        <f t="shared" si="42"/>
        <v>0</v>
      </c>
      <c r="AI361" s="294"/>
    </row>
    <row r="362" spans="1:35" s="22" customFormat="1" ht="16.5" customHeight="1" x14ac:dyDescent="0.2">
      <c r="A362" s="324">
        <v>345</v>
      </c>
      <c r="B362" s="325"/>
      <c r="C362" s="326"/>
      <c r="D362" s="327"/>
      <c r="E362" s="359"/>
      <c r="F362" s="328"/>
      <c r="G362" s="341"/>
      <c r="H362" s="342"/>
      <c r="I362" s="330"/>
      <c r="J362" s="331"/>
      <c r="K362" s="344"/>
      <c r="L362" s="333"/>
      <c r="M362" s="333"/>
      <c r="N362" s="334"/>
      <c r="O362" s="335"/>
      <c r="P362" s="336"/>
      <c r="Q362" s="337"/>
      <c r="R362" s="338"/>
      <c r="S362" s="339"/>
      <c r="T362" s="332"/>
      <c r="U362" s="340"/>
      <c r="V362" s="333"/>
      <c r="W362" s="450" t="s">
        <v>40</v>
      </c>
      <c r="X362" s="804"/>
      <c r="Y362" s="805" t="str">
        <f t="shared" si="36"/>
        <v/>
      </c>
      <c r="Z362" s="289"/>
      <c r="AA362" s="290"/>
      <c r="AB362" s="291">
        <f t="shared" si="38"/>
        <v>0</v>
      </c>
      <c r="AC362" s="977">
        <f t="shared" si="37"/>
        <v>0</v>
      </c>
      <c r="AD362" s="293"/>
      <c r="AE362" s="280">
        <f t="shared" si="39"/>
        <v>0</v>
      </c>
      <c r="AF362" s="280">
        <f t="shared" si="40"/>
        <v>0</v>
      </c>
      <c r="AG362" s="280">
        <f t="shared" si="41"/>
        <v>0</v>
      </c>
      <c r="AH362" s="280">
        <f t="shared" si="42"/>
        <v>0</v>
      </c>
      <c r="AI362" s="294"/>
    </row>
    <row r="363" spans="1:35" s="22" customFormat="1" ht="16.5" customHeight="1" x14ac:dyDescent="0.2">
      <c r="A363" s="324">
        <v>346</v>
      </c>
      <c r="B363" s="325"/>
      <c r="C363" s="326"/>
      <c r="D363" s="327"/>
      <c r="E363" s="359"/>
      <c r="F363" s="328"/>
      <c r="G363" s="341"/>
      <c r="H363" s="342"/>
      <c r="I363" s="330"/>
      <c r="J363" s="331"/>
      <c r="K363" s="344"/>
      <c r="L363" s="333"/>
      <c r="M363" s="333"/>
      <c r="N363" s="334"/>
      <c r="O363" s="335"/>
      <c r="P363" s="336"/>
      <c r="Q363" s="337"/>
      <c r="R363" s="338"/>
      <c r="S363" s="339"/>
      <c r="T363" s="332"/>
      <c r="U363" s="340"/>
      <c r="V363" s="333"/>
      <c r="W363" s="450" t="s">
        <v>40</v>
      </c>
      <c r="X363" s="804"/>
      <c r="Y363" s="805" t="str">
        <f t="shared" si="36"/>
        <v/>
      </c>
      <c r="Z363" s="289"/>
      <c r="AA363" s="290"/>
      <c r="AB363" s="291">
        <f t="shared" si="38"/>
        <v>0</v>
      </c>
      <c r="AC363" s="977">
        <f t="shared" si="37"/>
        <v>0</v>
      </c>
      <c r="AD363" s="293"/>
      <c r="AE363" s="280">
        <f t="shared" si="39"/>
        <v>0</v>
      </c>
      <c r="AF363" s="280">
        <f t="shared" si="40"/>
        <v>0</v>
      </c>
      <c r="AG363" s="280">
        <f t="shared" si="41"/>
        <v>0</v>
      </c>
      <c r="AH363" s="280">
        <f t="shared" si="42"/>
        <v>0</v>
      </c>
      <c r="AI363" s="294"/>
    </row>
    <row r="364" spans="1:35" s="22" customFormat="1" ht="16.5" customHeight="1" x14ac:dyDescent="0.2">
      <c r="A364" s="324">
        <v>347</v>
      </c>
      <c r="B364" s="325"/>
      <c r="C364" s="326"/>
      <c r="D364" s="327"/>
      <c r="E364" s="359"/>
      <c r="F364" s="328"/>
      <c r="G364" s="341"/>
      <c r="H364" s="342"/>
      <c r="I364" s="330"/>
      <c r="J364" s="331"/>
      <c r="K364" s="344"/>
      <c r="L364" s="333"/>
      <c r="M364" s="333"/>
      <c r="N364" s="334"/>
      <c r="O364" s="335"/>
      <c r="P364" s="336"/>
      <c r="Q364" s="337"/>
      <c r="R364" s="338"/>
      <c r="S364" s="339"/>
      <c r="T364" s="332"/>
      <c r="U364" s="340"/>
      <c r="V364" s="333"/>
      <c r="W364" s="450" t="s">
        <v>40</v>
      </c>
      <c r="X364" s="804"/>
      <c r="Y364" s="805" t="str">
        <f t="shared" si="36"/>
        <v/>
      </c>
      <c r="Z364" s="289"/>
      <c r="AA364" s="290"/>
      <c r="AB364" s="291">
        <f t="shared" si="38"/>
        <v>0</v>
      </c>
      <c r="AC364" s="977">
        <f t="shared" si="37"/>
        <v>0</v>
      </c>
      <c r="AD364" s="293"/>
      <c r="AE364" s="280">
        <f t="shared" si="39"/>
        <v>0</v>
      </c>
      <c r="AF364" s="280">
        <f t="shared" si="40"/>
        <v>0</v>
      </c>
      <c r="AG364" s="280">
        <f t="shared" si="41"/>
        <v>0</v>
      </c>
      <c r="AH364" s="280">
        <f t="shared" si="42"/>
        <v>0</v>
      </c>
      <c r="AI364" s="294"/>
    </row>
    <row r="365" spans="1:35" s="22" customFormat="1" ht="16.5" customHeight="1" x14ac:dyDescent="0.2">
      <c r="A365" s="324">
        <v>348</v>
      </c>
      <c r="B365" s="325"/>
      <c r="C365" s="326"/>
      <c r="D365" s="327"/>
      <c r="E365" s="359"/>
      <c r="F365" s="328"/>
      <c r="G365" s="341"/>
      <c r="H365" s="342"/>
      <c r="I365" s="330"/>
      <c r="J365" s="331"/>
      <c r="K365" s="344"/>
      <c r="L365" s="333"/>
      <c r="M365" s="333"/>
      <c r="N365" s="334"/>
      <c r="O365" s="335"/>
      <c r="P365" s="336"/>
      <c r="Q365" s="337"/>
      <c r="R365" s="338"/>
      <c r="S365" s="339"/>
      <c r="T365" s="332"/>
      <c r="U365" s="340"/>
      <c r="V365" s="333"/>
      <c r="W365" s="450" t="s">
        <v>40</v>
      </c>
      <c r="X365" s="804"/>
      <c r="Y365" s="805" t="str">
        <f t="shared" si="36"/>
        <v/>
      </c>
      <c r="Z365" s="289"/>
      <c r="AA365" s="290"/>
      <c r="AB365" s="291">
        <f t="shared" si="38"/>
        <v>0</v>
      </c>
      <c r="AC365" s="977">
        <f t="shared" si="37"/>
        <v>0</v>
      </c>
      <c r="AD365" s="293"/>
      <c r="AE365" s="280">
        <f t="shared" si="39"/>
        <v>0</v>
      </c>
      <c r="AF365" s="280">
        <f t="shared" si="40"/>
        <v>0</v>
      </c>
      <c r="AG365" s="280">
        <f t="shared" si="41"/>
        <v>0</v>
      </c>
      <c r="AH365" s="280">
        <f t="shared" si="42"/>
        <v>0</v>
      </c>
      <c r="AI365" s="294"/>
    </row>
    <row r="366" spans="1:35" s="22" customFormat="1" ht="16.5" customHeight="1" x14ac:dyDescent="0.2">
      <c r="A366" s="324">
        <v>349</v>
      </c>
      <c r="B366" s="325"/>
      <c r="C366" s="326"/>
      <c r="D366" s="327"/>
      <c r="E366" s="359"/>
      <c r="F366" s="328"/>
      <c r="G366" s="341"/>
      <c r="H366" s="342"/>
      <c r="I366" s="330"/>
      <c r="J366" s="331"/>
      <c r="K366" s="344"/>
      <c r="L366" s="333"/>
      <c r="M366" s="333"/>
      <c r="N366" s="334"/>
      <c r="O366" s="335"/>
      <c r="P366" s="336"/>
      <c r="Q366" s="337"/>
      <c r="R366" s="338"/>
      <c r="S366" s="339"/>
      <c r="T366" s="332"/>
      <c r="U366" s="340"/>
      <c r="V366" s="333"/>
      <c r="W366" s="450" t="s">
        <v>40</v>
      </c>
      <c r="X366" s="804"/>
      <c r="Y366" s="805" t="str">
        <f t="shared" si="36"/>
        <v/>
      </c>
      <c r="Z366" s="289"/>
      <c r="AA366" s="290"/>
      <c r="AB366" s="291">
        <f t="shared" si="38"/>
        <v>0</v>
      </c>
      <c r="AC366" s="977">
        <f t="shared" si="37"/>
        <v>0</v>
      </c>
      <c r="AD366" s="293"/>
      <c r="AE366" s="280">
        <f t="shared" si="39"/>
        <v>0</v>
      </c>
      <c r="AF366" s="280">
        <f t="shared" si="40"/>
        <v>0</v>
      </c>
      <c r="AG366" s="280">
        <f t="shared" si="41"/>
        <v>0</v>
      </c>
      <c r="AH366" s="280">
        <f t="shared" si="42"/>
        <v>0</v>
      </c>
      <c r="AI366" s="294"/>
    </row>
    <row r="367" spans="1:35" s="22" customFormat="1" ht="16.5" customHeight="1" x14ac:dyDescent="0.2">
      <c r="A367" s="324">
        <v>350</v>
      </c>
      <c r="B367" s="325"/>
      <c r="C367" s="326"/>
      <c r="D367" s="327"/>
      <c r="E367" s="359"/>
      <c r="F367" s="328"/>
      <c r="G367" s="341"/>
      <c r="H367" s="342"/>
      <c r="I367" s="330"/>
      <c r="J367" s="331"/>
      <c r="K367" s="344"/>
      <c r="L367" s="333"/>
      <c r="M367" s="333"/>
      <c r="N367" s="334"/>
      <c r="O367" s="335"/>
      <c r="P367" s="336"/>
      <c r="Q367" s="337"/>
      <c r="R367" s="338"/>
      <c r="S367" s="339"/>
      <c r="T367" s="332"/>
      <c r="U367" s="340"/>
      <c r="V367" s="333"/>
      <c r="W367" s="450" t="s">
        <v>40</v>
      </c>
      <c r="X367" s="804"/>
      <c r="Y367" s="805" t="str">
        <f t="shared" si="36"/>
        <v/>
      </c>
      <c r="Z367" s="289"/>
      <c r="AA367" s="290"/>
      <c r="AB367" s="291">
        <f t="shared" si="38"/>
        <v>0</v>
      </c>
      <c r="AC367" s="977">
        <f t="shared" si="37"/>
        <v>0</v>
      </c>
      <c r="AD367" s="293"/>
      <c r="AE367" s="280">
        <f t="shared" si="39"/>
        <v>0</v>
      </c>
      <c r="AF367" s="280">
        <f t="shared" si="40"/>
        <v>0</v>
      </c>
      <c r="AG367" s="280">
        <f t="shared" si="41"/>
        <v>0</v>
      </c>
      <c r="AH367" s="280">
        <f t="shared" si="42"/>
        <v>0</v>
      </c>
      <c r="AI367" s="294"/>
    </row>
    <row r="368" spans="1:35" s="22" customFormat="1" ht="16.5" customHeight="1" x14ac:dyDescent="0.2">
      <c r="A368" s="324">
        <v>351</v>
      </c>
      <c r="B368" s="325"/>
      <c r="C368" s="326"/>
      <c r="D368" s="327"/>
      <c r="E368" s="359"/>
      <c r="F368" s="328"/>
      <c r="G368" s="341"/>
      <c r="H368" s="342"/>
      <c r="I368" s="330"/>
      <c r="J368" s="331"/>
      <c r="K368" s="344"/>
      <c r="L368" s="333"/>
      <c r="M368" s="333"/>
      <c r="N368" s="334"/>
      <c r="O368" s="335"/>
      <c r="P368" s="336"/>
      <c r="Q368" s="337"/>
      <c r="R368" s="338"/>
      <c r="S368" s="339"/>
      <c r="T368" s="332"/>
      <c r="U368" s="340"/>
      <c r="V368" s="333"/>
      <c r="W368" s="450" t="s">
        <v>40</v>
      </c>
      <c r="X368" s="804"/>
      <c r="Y368" s="805" t="str">
        <f t="shared" si="36"/>
        <v/>
      </c>
      <c r="Z368" s="289"/>
      <c r="AA368" s="290"/>
      <c r="AB368" s="291">
        <f t="shared" si="38"/>
        <v>0</v>
      </c>
      <c r="AC368" s="977">
        <f t="shared" si="37"/>
        <v>0</v>
      </c>
      <c r="AD368" s="293"/>
      <c r="AE368" s="280">
        <f t="shared" si="39"/>
        <v>0</v>
      </c>
      <c r="AF368" s="280">
        <f t="shared" si="40"/>
        <v>0</v>
      </c>
      <c r="AG368" s="280">
        <f t="shared" si="41"/>
        <v>0</v>
      </c>
      <c r="AH368" s="280">
        <f t="shared" si="42"/>
        <v>0</v>
      </c>
      <c r="AI368" s="294"/>
    </row>
    <row r="369" spans="1:35" s="22" customFormat="1" ht="16.5" customHeight="1" x14ac:dyDescent="0.2">
      <c r="A369" s="324">
        <v>352</v>
      </c>
      <c r="B369" s="325"/>
      <c r="C369" s="326"/>
      <c r="D369" s="327"/>
      <c r="E369" s="359"/>
      <c r="F369" s="328"/>
      <c r="G369" s="341"/>
      <c r="H369" s="342"/>
      <c r="I369" s="330"/>
      <c r="J369" s="331"/>
      <c r="K369" s="344"/>
      <c r="L369" s="333"/>
      <c r="M369" s="333"/>
      <c r="N369" s="334"/>
      <c r="O369" s="335"/>
      <c r="P369" s="336"/>
      <c r="Q369" s="337"/>
      <c r="R369" s="338"/>
      <c r="S369" s="339"/>
      <c r="T369" s="332"/>
      <c r="U369" s="340"/>
      <c r="V369" s="333"/>
      <c r="W369" s="450" t="s">
        <v>40</v>
      </c>
      <c r="X369" s="804"/>
      <c r="Y369" s="805" t="str">
        <f t="shared" si="36"/>
        <v/>
      </c>
      <c r="Z369" s="289"/>
      <c r="AA369" s="290"/>
      <c r="AB369" s="291">
        <f t="shared" si="38"/>
        <v>0</v>
      </c>
      <c r="AC369" s="977">
        <f t="shared" si="37"/>
        <v>0</v>
      </c>
      <c r="AD369" s="293"/>
      <c r="AE369" s="280">
        <f t="shared" si="39"/>
        <v>0</v>
      </c>
      <c r="AF369" s="280">
        <f t="shared" si="40"/>
        <v>0</v>
      </c>
      <c r="AG369" s="280">
        <f t="shared" si="41"/>
        <v>0</v>
      </c>
      <c r="AH369" s="280">
        <f t="shared" si="42"/>
        <v>0</v>
      </c>
      <c r="AI369" s="294"/>
    </row>
    <row r="370" spans="1:35" s="22" customFormat="1" ht="16.5" customHeight="1" x14ac:dyDescent="0.2">
      <c r="A370" s="324">
        <v>353</v>
      </c>
      <c r="B370" s="325"/>
      <c r="C370" s="326"/>
      <c r="D370" s="327"/>
      <c r="E370" s="359"/>
      <c r="F370" s="328"/>
      <c r="G370" s="341"/>
      <c r="H370" s="342"/>
      <c r="I370" s="330"/>
      <c r="J370" s="331"/>
      <c r="K370" s="344"/>
      <c r="L370" s="333"/>
      <c r="M370" s="333"/>
      <c r="N370" s="334"/>
      <c r="O370" s="335"/>
      <c r="P370" s="336"/>
      <c r="Q370" s="337"/>
      <c r="R370" s="338"/>
      <c r="S370" s="339"/>
      <c r="T370" s="332"/>
      <c r="U370" s="340"/>
      <c r="V370" s="333"/>
      <c r="W370" s="450" t="s">
        <v>40</v>
      </c>
      <c r="X370" s="804"/>
      <c r="Y370" s="805" t="str">
        <f t="shared" si="36"/>
        <v/>
      </c>
      <c r="Z370" s="289"/>
      <c r="AA370" s="290"/>
      <c r="AB370" s="291">
        <f t="shared" si="38"/>
        <v>0</v>
      </c>
      <c r="AC370" s="977">
        <f t="shared" si="37"/>
        <v>0</v>
      </c>
      <c r="AD370" s="293"/>
      <c r="AE370" s="280">
        <f t="shared" si="39"/>
        <v>0</v>
      </c>
      <c r="AF370" s="280">
        <f t="shared" si="40"/>
        <v>0</v>
      </c>
      <c r="AG370" s="280">
        <f t="shared" si="41"/>
        <v>0</v>
      </c>
      <c r="AH370" s="280">
        <f t="shared" si="42"/>
        <v>0</v>
      </c>
      <c r="AI370" s="294"/>
    </row>
    <row r="371" spans="1:35" s="22" customFormat="1" ht="16.5" customHeight="1" x14ac:dyDescent="0.2">
      <c r="A371" s="324">
        <v>354</v>
      </c>
      <c r="B371" s="325"/>
      <c r="C371" s="326"/>
      <c r="D371" s="327"/>
      <c r="E371" s="359"/>
      <c r="F371" s="328"/>
      <c r="G371" s="341"/>
      <c r="H371" s="342"/>
      <c r="I371" s="330"/>
      <c r="J371" s="331"/>
      <c r="K371" s="344"/>
      <c r="L371" s="333"/>
      <c r="M371" s="333"/>
      <c r="N371" s="334"/>
      <c r="O371" s="335"/>
      <c r="P371" s="336"/>
      <c r="Q371" s="337"/>
      <c r="R371" s="338"/>
      <c r="S371" s="339"/>
      <c r="T371" s="332"/>
      <c r="U371" s="340"/>
      <c r="V371" s="333"/>
      <c r="W371" s="450" t="s">
        <v>40</v>
      </c>
      <c r="X371" s="804"/>
      <c r="Y371" s="805" t="str">
        <f t="shared" si="36"/>
        <v/>
      </c>
      <c r="Z371" s="289"/>
      <c r="AA371" s="290"/>
      <c r="AB371" s="291">
        <f t="shared" si="38"/>
        <v>0</v>
      </c>
      <c r="AC371" s="977">
        <f t="shared" si="37"/>
        <v>0</v>
      </c>
      <c r="AD371" s="293"/>
      <c r="AE371" s="280">
        <f t="shared" si="39"/>
        <v>0</v>
      </c>
      <c r="AF371" s="280">
        <f t="shared" si="40"/>
        <v>0</v>
      </c>
      <c r="AG371" s="280">
        <f t="shared" si="41"/>
        <v>0</v>
      </c>
      <c r="AH371" s="280">
        <f t="shared" si="42"/>
        <v>0</v>
      </c>
      <c r="AI371" s="294"/>
    </row>
    <row r="372" spans="1:35" s="22" customFormat="1" ht="16.5" customHeight="1" x14ac:dyDescent="0.2">
      <c r="A372" s="324">
        <v>355</v>
      </c>
      <c r="B372" s="325"/>
      <c r="C372" s="326"/>
      <c r="D372" s="327"/>
      <c r="E372" s="359"/>
      <c r="F372" s="328"/>
      <c r="G372" s="341"/>
      <c r="H372" s="342"/>
      <c r="I372" s="330"/>
      <c r="J372" s="331"/>
      <c r="K372" s="344"/>
      <c r="L372" s="333"/>
      <c r="M372" s="333"/>
      <c r="N372" s="334"/>
      <c r="O372" s="335"/>
      <c r="P372" s="336"/>
      <c r="Q372" s="337"/>
      <c r="R372" s="338"/>
      <c r="S372" s="339"/>
      <c r="T372" s="332"/>
      <c r="U372" s="340"/>
      <c r="V372" s="333"/>
      <c r="W372" s="450" t="s">
        <v>40</v>
      </c>
      <c r="X372" s="804"/>
      <c r="Y372" s="805" t="str">
        <f t="shared" si="36"/>
        <v/>
      </c>
      <c r="Z372" s="289"/>
      <c r="AA372" s="290"/>
      <c r="AB372" s="291">
        <f t="shared" si="38"/>
        <v>0</v>
      </c>
      <c r="AC372" s="977">
        <f t="shared" si="37"/>
        <v>0</v>
      </c>
      <c r="AD372" s="293"/>
      <c r="AE372" s="280">
        <f t="shared" si="39"/>
        <v>0</v>
      </c>
      <c r="AF372" s="280">
        <f t="shared" si="40"/>
        <v>0</v>
      </c>
      <c r="AG372" s="280">
        <f t="shared" si="41"/>
        <v>0</v>
      </c>
      <c r="AH372" s="280">
        <f t="shared" si="42"/>
        <v>0</v>
      </c>
      <c r="AI372" s="294"/>
    </row>
    <row r="373" spans="1:35" s="22" customFormat="1" ht="16.5" customHeight="1" x14ac:dyDescent="0.2">
      <c r="A373" s="324">
        <v>356</v>
      </c>
      <c r="B373" s="325"/>
      <c r="C373" s="326"/>
      <c r="D373" s="327"/>
      <c r="E373" s="359"/>
      <c r="F373" s="328"/>
      <c r="G373" s="341"/>
      <c r="H373" s="342"/>
      <c r="I373" s="330"/>
      <c r="J373" s="331"/>
      <c r="K373" s="344"/>
      <c r="L373" s="333"/>
      <c r="M373" s="333"/>
      <c r="N373" s="334"/>
      <c r="O373" s="335"/>
      <c r="P373" s="336"/>
      <c r="Q373" s="337"/>
      <c r="R373" s="338"/>
      <c r="S373" s="339"/>
      <c r="T373" s="332"/>
      <c r="U373" s="340"/>
      <c r="V373" s="333"/>
      <c r="W373" s="450" t="s">
        <v>40</v>
      </c>
      <c r="X373" s="804"/>
      <c r="Y373" s="805" t="str">
        <f t="shared" si="36"/>
        <v/>
      </c>
      <c r="Z373" s="289"/>
      <c r="AA373" s="290"/>
      <c r="AB373" s="291">
        <f t="shared" si="38"/>
        <v>0</v>
      </c>
      <c r="AC373" s="977">
        <f t="shared" si="37"/>
        <v>0</v>
      </c>
      <c r="AD373" s="293"/>
      <c r="AE373" s="280">
        <f t="shared" si="39"/>
        <v>0</v>
      </c>
      <c r="AF373" s="280">
        <f t="shared" si="40"/>
        <v>0</v>
      </c>
      <c r="AG373" s="280">
        <f t="shared" si="41"/>
        <v>0</v>
      </c>
      <c r="AH373" s="280">
        <f t="shared" si="42"/>
        <v>0</v>
      </c>
      <c r="AI373" s="294"/>
    </row>
    <row r="374" spans="1:35" s="22" customFormat="1" ht="16.5" customHeight="1" x14ac:dyDescent="0.2">
      <c r="A374" s="324">
        <v>357</v>
      </c>
      <c r="B374" s="325"/>
      <c r="C374" s="326"/>
      <c r="D374" s="327"/>
      <c r="E374" s="359"/>
      <c r="F374" s="328"/>
      <c r="G374" s="341"/>
      <c r="H374" s="342"/>
      <c r="I374" s="330"/>
      <c r="J374" s="331"/>
      <c r="K374" s="344"/>
      <c r="L374" s="333"/>
      <c r="M374" s="333"/>
      <c r="N374" s="334"/>
      <c r="O374" s="335"/>
      <c r="P374" s="336"/>
      <c r="Q374" s="337"/>
      <c r="R374" s="338"/>
      <c r="S374" s="339"/>
      <c r="T374" s="332"/>
      <c r="U374" s="340"/>
      <c r="V374" s="333"/>
      <c r="W374" s="450" t="s">
        <v>40</v>
      </c>
      <c r="X374" s="804"/>
      <c r="Y374" s="805" t="str">
        <f t="shared" si="36"/>
        <v/>
      </c>
      <c r="Z374" s="289"/>
      <c r="AA374" s="290"/>
      <c r="AB374" s="291">
        <f t="shared" si="38"/>
        <v>0</v>
      </c>
      <c r="AC374" s="977">
        <f t="shared" si="37"/>
        <v>0</v>
      </c>
      <c r="AD374" s="293"/>
      <c r="AE374" s="280">
        <f t="shared" si="39"/>
        <v>0</v>
      </c>
      <c r="AF374" s="280">
        <f t="shared" si="40"/>
        <v>0</v>
      </c>
      <c r="AG374" s="280">
        <f t="shared" si="41"/>
        <v>0</v>
      </c>
      <c r="AH374" s="280">
        <f t="shared" si="42"/>
        <v>0</v>
      </c>
      <c r="AI374" s="294"/>
    </row>
    <row r="375" spans="1:35" s="22" customFormat="1" ht="16.5" customHeight="1" x14ac:dyDescent="0.2">
      <c r="A375" s="324">
        <v>358</v>
      </c>
      <c r="B375" s="325"/>
      <c r="C375" s="326"/>
      <c r="D375" s="327"/>
      <c r="E375" s="359"/>
      <c r="F375" s="328"/>
      <c r="G375" s="341"/>
      <c r="H375" s="342"/>
      <c r="I375" s="330"/>
      <c r="J375" s="331"/>
      <c r="K375" s="344"/>
      <c r="L375" s="333"/>
      <c r="M375" s="333"/>
      <c r="N375" s="334"/>
      <c r="O375" s="335"/>
      <c r="P375" s="336"/>
      <c r="Q375" s="337"/>
      <c r="R375" s="338"/>
      <c r="S375" s="339"/>
      <c r="T375" s="332"/>
      <c r="U375" s="340"/>
      <c r="V375" s="333"/>
      <c r="W375" s="450" t="s">
        <v>40</v>
      </c>
      <c r="X375" s="804"/>
      <c r="Y375" s="805" t="str">
        <f t="shared" si="36"/>
        <v/>
      </c>
      <c r="Z375" s="289"/>
      <c r="AA375" s="290"/>
      <c r="AB375" s="291">
        <f t="shared" si="38"/>
        <v>0</v>
      </c>
      <c r="AC375" s="977">
        <f t="shared" si="37"/>
        <v>0</v>
      </c>
      <c r="AD375" s="293"/>
      <c r="AE375" s="280">
        <f t="shared" si="39"/>
        <v>0</v>
      </c>
      <c r="AF375" s="280">
        <f t="shared" si="40"/>
        <v>0</v>
      </c>
      <c r="AG375" s="280">
        <f t="shared" si="41"/>
        <v>0</v>
      </c>
      <c r="AH375" s="280">
        <f t="shared" si="42"/>
        <v>0</v>
      </c>
      <c r="AI375" s="294"/>
    </row>
    <row r="376" spans="1:35" s="22" customFormat="1" ht="16.5" customHeight="1" x14ac:dyDescent="0.2">
      <c r="A376" s="324">
        <v>359</v>
      </c>
      <c r="B376" s="325"/>
      <c r="C376" s="326"/>
      <c r="D376" s="327"/>
      <c r="E376" s="359"/>
      <c r="F376" s="328"/>
      <c r="G376" s="341"/>
      <c r="H376" s="342"/>
      <c r="I376" s="330"/>
      <c r="J376" s="331"/>
      <c r="K376" s="344"/>
      <c r="L376" s="333"/>
      <c r="M376" s="333"/>
      <c r="N376" s="334"/>
      <c r="O376" s="335"/>
      <c r="P376" s="336"/>
      <c r="Q376" s="337"/>
      <c r="R376" s="338"/>
      <c r="S376" s="339"/>
      <c r="T376" s="332"/>
      <c r="U376" s="340"/>
      <c r="V376" s="333"/>
      <c r="W376" s="450" t="s">
        <v>40</v>
      </c>
      <c r="X376" s="804"/>
      <c r="Y376" s="805" t="str">
        <f t="shared" si="36"/>
        <v/>
      </c>
      <c r="Z376" s="289"/>
      <c r="AA376" s="290"/>
      <c r="AB376" s="291">
        <f t="shared" si="38"/>
        <v>0</v>
      </c>
      <c r="AC376" s="977">
        <f t="shared" si="37"/>
        <v>0</v>
      </c>
      <c r="AD376" s="293"/>
      <c r="AE376" s="280">
        <f t="shared" si="39"/>
        <v>0</v>
      </c>
      <c r="AF376" s="280">
        <f t="shared" si="40"/>
        <v>0</v>
      </c>
      <c r="AG376" s="280">
        <f t="shared" si="41"/>
        <v>0</v>
      </c>
      <c r="AH376" s="280">
        <f t="shared" si="42"/>
        <v>0</v>
      </c>
      <c r="AI376" s="294"/>
    </row>
    <row r="377" spans="1:35" s="22" customFormat="1" ht="16.5" customHeight="1" x14ac:dyDescent="0.2">
      <c r="A377" s="324">
        <v>360</v>
      </c>
      <c r="B377" s="325"/>
      <c r="C377" s="326"/>
      <c r="D377" s="327"/>
      <c r="E377" s="359"/>
      <c r="F377" s="328"/>
      <c r="G377" s="341"/>
      <c r="H377" s="342"/>
      <c r="I377" s="330"/>
      <c r="J377" s="331"/>
      <c r="K377" s="344"/>
      <c r="L377" s="333"/>
      <c r="M377" s="333"/>
      <c r="N377" s="334"/>
      <c r="O377" s="335"/>
      <c r="P377" s="336"/>
      <c r="Q377" s="337"/>
      <c r="R377" s="338"/>
      <c r="S377" s="339"/>
      <c r="T377" s="332"/>
      <c r="U377" s="340"/>
      <c r="V377" s="333"/>
      <c r="W377" s="450" t="s">
        <v>40</v>
      </c>
      <c r="X377" s="804"/>
      <c r="Y377" s="805" t="str">
        <f t="shared" si="36"/>
        <v/>
      </c>
      <c r="Z377" s="289"/>
      <c r="AA377" s="290"/>
      <c r="AB377" s="291">
        <f t="shared" si="38"/>
        <v>0</v>
      </c>
      <c r="AC377" s="977">
        <f t="shared" si="37"/>
        <v>0</v>
      </c>
      <c r="AD377" s="293"/>
      <c r="AE377" s="280">
        <f t="shared" si="39"/>
        <v>0</v>
      </c>
      <c r="AF377" s="280">
        <f t="shared" si="40"/>
        <v>0</v>
      </c>
      <c r="AG377" s="280">
        <f t="shared" si="41"/>
        <v>0</v>
      </c>
      <c r="AH377" s="280">
        <f t="shared" si="42"/>
        <v>0</v>
      </c>
      <c r="AI377" s="294"/>
    </row>
    <row r="378" spans="1:35" s="22" customFormat="1" ht="16.5" customHeight="1" x14ac:dyDescent="0.2">
      <c r="A378" s="324">
        <v>361</v>
      </c>
      <c r="B378" s="325"/>
      <c r="C378" s="326"/>
      <c r="D378" s="327"/>
      <c r="E378" s="359"/>
      <c r="F378" s="328"/>
      <c r="G378" s="341"/>
      <c r="H378" s="342"/>
      <c r="I378" s="330"/>
      <c r="J378" s="331"/>
      <c r="K378" s="344"/>
      <c r="L378" s="333"/>
      <c r="M378" s="333"/>
      <c r="N378" s="334"/>
      <c r="O378" s="335"/>
      <c r="P378" s="336"/>
      <c r="Q378" s="337"/>
      <c r="R378" s="338"/>
      <c r="S378" s="339"/>
      <c r="T378" s="332"/>
      <c r="U378" s="340"/>
      <c r="V378" s="333"/>
      <c r="W378" s="450" t="s">
        <v>40</v>
      </c>
      <c r="X378" s="804"/>
      <c r="Y378" s="805" t="str">
        <f t="shared" si="36"/>
        <v/>
      </c>
      <c r="Z378" s="289"/>
      <c r="AA378" s="290"/>
      <c r="AB378" s="291">
        <f t="shared" si="38"/>
        <v>0</v>
      </c>
      <c r="AC378" s="977">
        <f t="shared" si="37"/>
        <v>0</v>
      </c>
      <c r="AD378" s="293"/>
      <c r="AE378" s="280">
        <f t="shared" si="39"/>
        <v>0</v>
      </c>
      <c r="AF378" s="280">
        <f t="shared" si="40"/>
        <v>0</v>
      </c>
      <c r="AG378" s="280">
        <f t="shared" si="41"/>
        <v>0</v>
      </c>
      <c r="AH378" s="280">
        <f t="shared" si="42"/>
        <v>0</v>
      </c>
      <c r="AI378" s="294"/>
    </row>
    <row r="379" spans="1:35" s="22" customFormat="1" ht="16.5" customHeight="1" x14ac:dyDescent="0.2">
      <c r="A379" s="324">
        <v>362</v>
      </c>
      <c r="B379" s="325"/>
      <c r="C379" s="326"/>
      <c r="D379" s="327"/>
      <c r="E379" s="359"/>
      <c r="F379" s="328"/>
      <c r="G379" s="341"/>
      <c r="H379" s="342"/>
      <c r="I379" s="330"/>
      <c r="J379" s="331"/>
      <c r="K379" s="344"/>
      <c r="L379" s="333"/>
      <c r="M379" s="333"/>
      <c r="N379" s="334"/>
      <c r="O379" s="335"/>
      <c r="P379" s="336"/>
      <c r="Q379" s="337"/>
      <c r="R379" s="338"/>
      <c r="S379" s="339"/>
      <c r="T379" s="332"/>
      <c r="U379" s="340"/>
      <c r="V379" s="333"/>
      <c r="W379" s="450" t="s">
        <v>40</v>
      </c>
      <c r="X379" s="804"/>
      <c r="Y379" s="805" t="str">
        <f t="shared" si="36"/>
        <v/>
      </c>
      <c r="Z379" s="289"/>
      <c r="AA379" s="290"/>
      <c r="AB379" s="291">
        <f t="shared" si="38"/>
        <v>0</v>
      </c>
      <c r="AC379" s="977">
        <f t="shared" si="37"/>
        <v>0</v>
      </c>
      <c r="AD379" s="293"/>
      <c r="AE379" s="280">
        <f t="shared" si="39"/>
        <v>0</v>
      </c>
      <c r="AF379" s="280">
        <f t="shared" si="40"/>
        <v>0</v>
      </c>
      <c r="AG379" s="280">
        <f t="shared" si="41"/>
        <v>0</v>
      </c>
      <c r="AH379" s="280">
        <f t="shared" si="42"/>
        <v>0</v>
      </c>
      <c r="AI379" s="294"/>
    </row>
    <row r="380" spans="1:35" s="22" customFormat="1" ht="16.5" customHeight="1" x14ac:dyDescent="0.2">
      <c r="A380" s="324">
        <v>363</v>
      </c>
      <c r="B380" s="325"/>
      <c r="C380" s="326"/>
      <c r="D380" s="327"/>
      <c r="E380" s="359"/>
      <c r="F380" s="328"/>
      <c r="G380" s="341"/>
      <c r="H380" s="342"/>
      <c r="I380" s="330"/>
      <c r="J380" s="331"/>
      <c r="K380" s="344"/>
      <c r="L380" s="333"/>
      <c r="M380" s="333"/>
      <c r="N380" s="334"/>
      <c r="O380" s="335"/>
      <c r="P380" s="336"/>
      <c r="Q380" s="337"/>
      <c r="R380" s="338"/>
      <c r="S380" s="339"/>
      <c r="T380" s="332"/>
      <c r="U380" s="340"/>
      <c r="V380" s="333"/>
      <c r="W380" s="450" t="s">
        <v>40</v>
      </c>
      <c r="X380" s="804"/>
      <c r="Y380" s="805" t="str">
        <f t="shared" si="36"/>
        <v/>
      </c>
      <c r="Z380" s="289"/>
      <c r="AA380" s="290"/>
      <c r="AB380" s="291">
        <f t="shared" si="38"/>
        <v>0</v>
      </c>
      <c r="AC380" s="977">
        <f t="shared" si="37"/>
        <v>0</v>
      </c>
      <c r="AD380" s="293"/>
      <c r="AE380" s="280">
        <f t="shared" si="39"/>
        <v>0</v>
      </c>
      <c r="AF380" s="280">
        <f t="shared" si="40"/>
        <v>0</v>
      </c>
      <c r="AG380" s="280">
        <f t="shared" si="41"/>
        <v>0</v>
      </c>
      <c r="AH380" s="280">
        <f t="shared" si="42"/>
        <v>0</v>
      </c>
      <c r="AI380" s="294"/>
    </row>
    <row r="381" spans="1:35" s="22" customFormat="1" ht="16.5" customHeight="1" x14ac:dyDescent="0.2">
      <c r="A381" s="324">
        <v>364</v>
      </c>
      <c r="B381" s="325"/>
      <c r="C381" s="326"/>
      <c r="D381" s="327"/>
      <c r="E381" s="359"/>
      <c r="F381" s="328"/>
      <c r="G381" s="341"/>
      <c r="H381" s="342"/>
      <c r="I381" s="330"/>
      <c r="J381" s="331"/>
      <c r="K381" s="344"/>
      <c r="L381" s="333"/>
      <c r="M381" s="333"/>
      <c r="N381" s="334"/>
      <c r="O381" s="335"/>
      <c r="P381" s="336"/>
      <c r="Q381" s="337"/>
      <c r="R381" s="338"/>
      <c r="S381" s="339"/>
      <c r="T381" s="332"/>
      <c r="U381" s="340"/>
      <c r="V381" s="333"/>
      <c r="W381" s="450" t="s">
        <v>40</v>
      </c>
      <c r="X381" s="804"/>
      <c r="Y381" s="805" t="str">
        <f t="shared" si="36"/>
        <v/>
      </c>
      <c r="Z381" s="289"/>
      <c r="AA381" s="290"/>
      <c r="AB381" s="291">
        <f t="shared" si="38"/>
        <v>0</v>
      </c>
      <c r="AC381" s="977">
        <f t="shared" si="37"/>
        <v>0</v>
      </c>
      <c r="AD381" s="293"/>
      <c r="AE381" s="280">
        <f t="shared" si="39"/>
        <v>0</v>
      </c>
      <c r="AF381" s="280">
        <f t="shared" si="40"/>
        <v>0</v>
      </c>
      <c r="AG381" s="280">
        <f t="shared" si="41"/>
        <v>0</v>
      </c>
      <c r="AH381" s="280">
        <f t="shared" si="42"/>
        <v>0</v>
      </c>
      <c r="AI381" s="294"/>
    </row>
    <row r="382" spans="1:35" s="22" customFormat="1" ht="16.5" customHeight="1" x14ac:dyDescent="0.2">
      <c r="A382" s="324">
        <v>365</v>
      </c>
      <c r="B382" s="325"/>
      <c r="C382" s="326"/>
      <c r="D382" s="327"/>
      <c r="E382" s="359"/>
      <c r="F382" s="328"/>
      <c r="G382" s="341"/>
      <c r="H382" s="342"/>
      <c r="I382" s="330"/>
      <c r="J382" s="331"/>
      <c r="K382" s="344"/>
      <c r="L382" s="333"/>
      <c r="M382" s="333"/>
      <c r="N382" s="334"/>
      <c r="O382" s="335"/>
      <c r="P382" s="336"/>
      <c r="Q382" s="337"/>
      <c r="R382" s="338"/>
      <c r="S382" s="339"/>
      <c r="T382" s="332"/>
      <c r="U382" s="340"/>
      <c r="V382" s="333"/>
      <c r="W382" s="450" t="s">
        <v>40</v>
      </c>
      <c r="X382" s="804"/>
      <c r="Y382" s="805" t="str">
        <f t="shared" si="36"/>
        <v/>
      </c>
      <c r="Z382" s="289"/>
      <c r="AA382" s="290"/>
      <c r="AB382" s="291">
        <f t="shared" si="38"/>
        <v>0</v>
      </c>
      <c r="AC382" s="977">
        <f t="shared" si="37"/>
        <v>0</v>
      </c>
      <c r="AD382" s="293"/>
      <c r="AE382" s="280">
        <f t="shared" si="39"/>
        <v>0</v>
      </c>
      <c r="AF382" s="280">
        <f t="shared" si="40"/>
        <v>0</v>
      </c>
      <c r="AG382" s="280">
        <f t="shared" si="41"/>
        <v>0</v>
      </c>
      <c r="AH382" s="280">
        <f t="shared" si="42"/>
        <v>0</v>
      </c>
      <c r="AI382" s="294"/>
    </row>
    <row r="383" spans="1:35" s="22" customFormat="1" ht="16.5" customHeight="1" x14ac:dyDescent="0.2">
      <c r="A383" s="324">
        <v>366</v>
      </c>
      <c r="B383" s="325"/>
      <c r="C383" s="326"/>
      <c r="D383" s="327"/>
      <c r="E383" s="359"/>
      <c r="F383" s="328"/>
      <c r="G383" s="341"/>
      <c r="H383" s="342"/>
      <c r="I383" s="330"/>
      <c r="J383" s="331"/>
      <c r="K383" s="344"/>
      <c r="L383" s="333"/>
      <c r="M383" s="333"/>
      <c r="N383" s="334"/>
      <c r="O383" s="335"/>
      <c r="P383" s="336"/>
      <c r="Q383" s="337"/>
      <c r="R383" s="338"/>
      <c r="S383" s="339"/>
      <c r="T383" s="332"/>
      <c r="U383" s="340"/>
      <c r="V383" s="333"/>
      <c r="W383" s="450" t="s">
        <v>40</v>
      </c>
      <c r="X383" s="804"/>
      <c r="Y383" s="805" t="str">
        <f t="shared" si="36"/>
        <v/>
      </c>
      <c r="Z383" s="289"/>
      <c r="AA383" s="290"/>
      <c r="AB383" s="291">
        <f t="shared" si="38"/>
        <v>0</v>
      </c>
      <c r="AC383" s="977">
        <f t="shared" si="37"/>
        <v>0</v>
      </c>
      <c r="AD383" s="293"/>
      <c r="AE383" s="280">
        <f t="shared" si="39"/>
        <v>0</v>
      </c>
      <c r="AF383" s="280">
        <f t="shared" si="40"/>
        <v>0</v>
      </c>
      <c r="AG383" s="280">
        <f t="shared" si="41"/>
        <v>0</v>
      </c>
      <c r="AH383" s="280">
        <f t="shared" si="42"/>
        <v>0</v>
      </c>
      <c r="AI383" s="294"/>
    </row>
    <row r="384" spans="1:35" s="22" customFormat="1" ht="16.5" customHeight="1" x14ac:dyDescent="0.2">
      <c r="A384" s="324">
        <v>367</v>
      </c>
      <c r="B384" s="325"/>
      <c r="C384" s="326"/>
      <c r="D384" s="327"/>
      <c r="E384" s="359"/>
      <c r="F384" s="328"/>
      <c r="G384" s="341"/>
      <c r="H384" s="342"/>
      <c r="I384" s="330"/>
      <c r="J384" s="331"/>
      <c r="K384" s="344"/>
      <c r="L384" s="333"/>
      <c r="M384" s="333"/>
      <c r="N384" s="334"/>
      <c r="O384" s="335"/>
      <c r="P384" s="336"/>
      <c r="Q384" s="337"/>
      <c r="R384" s="338"/>
      <c r="S384" s="339"/>
      <c r="T384" s="332"/>
      <c r="U384" s="340"/>
      <c r="V384" s="333"/>
      <c r="W384" s="450" t="s">
        <v>40</v>
      </c>
      <c r="X384" s="804"/>
      <c r="Y384" s="805" t="str">
        <f t="shared" si="36"/>
        <v/>
      </c>
      <c r="Z384" s="289"/>
      <c r="AA384" s="290"/>
      <c r="AB384" s="291">
        <f t="shared" si="38"/>
        <v>0</v>
      </c>
      <c r="AC384" s="977">
        <f t="shared" si="37"/>
        <v>0</v>
      </c>
      <c r="AD384" s="293"/>
      <c r="AE384" s="280">
        <f t="shared" si="39"/>
        <v>0</v>
      </c>
      <c r="AF384" s="280">
        <f t="shared" si="40"/>
        <v>0</v>
      </c>
      <c r="AG384" s="280">
        <f t="shared" si="41"/>
        <v>0</v>
      </c>
      <c r="AH384" s="280">
        <f t="shared" si="42"/>
        <v>0</v>
      </c>
      <c r="AI384" s="294"/>
    </row>
    <row r="385" spans="1:35" s="22" customFormat="1" ht="16.5" customHeight="1" x14ac:dyDescent="0.2">
      <c r="A385" s="324">
        <v>368</v>
      </c>
      <c r="B385" s="325"/>
      <c r="C385" s="326"/>
      <c r="D385" s="327"/>
      <c r="E385" s="359"/>
      <c r="F385" s="328"/>
      <c r="G385" s="341"/>
      <c r="H385" s="342"/>
      <c r="I385" s="330"/>
      <c r="J385" s="331"/>
      <c r="K385" s="344"/>
      <c r="L385" s="333"/>
      <c r="M385" s="333"/>
      <c r="N385" s="334"/>
      <c r="O385" s="335"/>
      <c r="P385" s="336"/>
      <c r="Q385" s="337"/>
      <c r="R385" s="338"/>
      <c r="S385" s="339"/>
      <c r="T385" s="332"/>
      <c r="U385" s="340"/>
      <c r="V385" s="333"/>
      <c r="W385" s="450" t="s">
        <v>40</v>
      </c>
      <c r="X385" s="804"/>
      <c r="Y385" s="805" t="str">
        <f t="shared" si="36"/>
        <v/>
      </c>
      <c r="Z385" s="289"/>
      <c r="AA385" s="290"/>
      <c r="AB385" s="291">
        <f t="shared" si="38"/>
        <v>0</v>
      </c>
      <c r="AC385" s="977">
        <f t="shared" si="37"/>
        <v>0</v>
      </c>
      <c r="AD385" s="293"/>
      <c r="AE385" s="280">
        <f t="shared" si="39"/>
        <v>0</v>
      </c>
      <c r="AF385" s="280">
        <f t="shared" si="40"/>
        <v>0</v>
      </c>
      <c r="AG385" s="280">
        <f t="shared" si="41"/>
        <v>0</v>
      </c>
      <c r="AH385" s="280">
        <f t="shared" si="42"/>
        <v>0</v>
      </c>
      <c r="AI385" s="294"/>
    </row>
    <row r="386" spans="1:35" s="22" customFormat="1" ht="16.5" customHeight="1" x14ac:dyDescent="0.2">
      <c r="A386" s="324">
        <v>369</v>
      </c>
      <c r="B386" s="325"/>
      <c r="C386" s="326"/>
      <c r="D386" s="327"/>
      <c r="E386" s="359"/>
      <c r="F386" s="328"/>
      <c r="G386" s="341"/>
      <c r="H386" s="342"/>
      <c r="I386" s="330"/>
      <c r="J386" s="331"/>
      <c r="K386" s="344"/>
      <c r="L386" s="333"/>
      <c r="M386" s="333"/>
      <c r="N386" s="334"/>
      <c r="O386" s="335"/>
      <c r="P386" s="336"/>
      <c r="Q386" s="337"/>
      <c r="R386" s="338"/>
      <c r="S386" s="339"/>
      <c r="T386" s="332"/>
      <c r="U386" s="340"/>
      <c r="V386" s="333"/>
      <c r="W386" s="450" t="s">
        <v>40</v>
      </c>
      <c r="X386" s="804"/>
      <c r="Y386" s="805" t="str">
        <f t="shared" si="36"/>
        <v/>
      </c>
      <c r="Z386" s="289"/>
      <c r="AA386" s="290"/>
      <c r="AB386" s="291">
        <f t="shared" si="38"/>
        <v>0</v>
      </c>
      <c r="AC386" s="977">
        <f t="shared" si="37"/>
        <v>0</v>
      </c>
      <c r="AD386" s="293"/>
      <c r="AE386" s="280">
        <f t="shared" si="39"/>
        <v>0</v>
      </c>
      <c r="AF386" s="280">
        <f t="shared" si="40"/>
        <v>0</v>
      </c>
      <c r="AG386" s="280">
        <f t="shared" si="41"/>
        <v>0</v>
      </c>
      <c r="AH386" s="280">
        <f t="shared" si="42"/>
        <v>0</v>
      </c>
      <c r="AI386" s="294"/>
    </row>
    <row r="387" spans="1:35" s="22" customFormat="1" ht="16.5" customHeight="1" x14ac:dyDescent="0.2">
      <c r="A387" s="324">
        <v>370</v>
      </c>
      <c r="B387" s="325"/>
      <c r="C387" s="326"/>
      <c r="D387" s="327"/>
      <c r="E387" s="359"/>
      <c r="F387" s="328"/>
      <c r="G387" s="341"/>
      <c r="H387" s="342"/>
      <c r="I387" s="330"/>
      <c r="J387" s="331"/>
      <c r="K387" s="344"/>
      <c r="L387" s="333"/>
      <c r="M387" s="333"/>
      <c r="N387" s="334"/>
      <c r="O387" s="335"/>
      <c r="P387" s="336"/>
      <c r="Q387" s="337"/>
      <c r="R387" s="338"/>
      <c r="S387" s="339"/>
      <c r="T387" s="332"/>
      <c r="U387" s="340"/>
      <c r="V387" s="333"/>
      <c r="W387" s="450" t="s">
        <v>40</v>
      </c>
      <c r="X387" s="804"/>
      <c r="Y387" s="805" t="str">
        <f t="shared" si="36"/>
        <v/>
      </c>
      <c r="Z387" s="289"/>
      <c r="AA387" s="290"/>
      <c r="AB387" s="291">
        <f t="shared" si="38"/>
        <v>0</v>
      </c>
      <c r="AC387" s="977">
        <f t="shared" si="37"/>
        <v>0</v>
      </c>
      <c r="AD387" s="293"/>
      <c r="AE387" s="280">
        <f t="shared" si="39"/>
        <v>0</v>
      </c>
      <c r="AF387" s="280">
        <f t="shared" si="40"/>
        <v>0</v>
      </c>
      <c r="AG387" s="280">
        <f t="shared" si="41"/>
        <v>0</v>
      </c>
      <c r="AH387" s="280">
        <f t="shared" si="42"/>
        <v>0</v>
      </c>
      <c r="AI387" s="294"/>
    </row>
    <row r="388" spans="1:35" s="22" customFormat="1" ht="16.5" customHeight="1" x14ac:dyDescent="0.2">
      <c r="A388" s="324">
        <v>371</v>
      </c>
      <c r="B388" s="325"/>
      <c r="C388" s="326"/>
      <c r="D388" s="327"/>
      <c r="E388" s="359"/>
      <c r="F388" s="328"/>
      <c r="G388" s="341"/>
      <c r="H388" s="342"/>
      <c r="I388" s="330"/>
      <c r="J388" s="331"/>
      <c r="K388" s="344"/>
      <c r="L388" s="333"/>
      <c r="M388" s="333"/>
      <c r="N388" s="334"/>
      <c r="O388" s="335"/>
      <c r="P388" s="336"/>
      <c r="Q388" s="337"/>
      <c r="R388" s="338"/>
      <c r="S388" s="339"/>
      <c r="T388" s="332"/>
      <c r="U388" s="340"/>
      <c r="V388" s="333"/>
      <c r="W388" s="450" t="s">
        <v>40</v>
      </c>
      <c r="X388" s="804"/>
      <c r="Y388" s="805" t="str">
        <f t="shared" si="36"/>
        <v/>
      </c>
      <c r="Z388" s="289"/>
      <c r="AA388" s="290"/>
      <c r="AB388" s="291">
        <f t="shared" si="38"/>
        <v>0</v>
      </c>
      <c r="AC388" s="977">
        <f t="shared" si="37"/>
        <v>0</v>
      </c>
      <c r="AD388" s="293"/>
      <c r="AE388" s="280">
        <f t="shared" si="39"/>
        <v>0</v>
      </c>
      <c r="AF388" s="280">
        <f t="shared" si="40"/>
        <v>0</v>
      </c>
      <c r="AG388" s="280">
        <f t="shared" si="41"/>
        <v>0</v>
      </c>
      <c r="AH388" s="280">
        <f t="shared" si="42"/>
        <v>0</v>
      </c>
      <c r="AI388" s="294"/>
    </row>
    <row r="389" spans="1:35" s="22" customFormat="1" ht="16.5" customHeight="1" x14ac:dyDescent="0.2">
      <c r="A389" s="324">
        <v>372</v>
      </c>
      <c r="B389" s="325"/>
      <c r="C389" s="326"/>
      <c r="D389" s="327"/>
      <c r="E389" s="359"/>
      <c r="F389" s="328"/>
      <c r="G389" s="341"/>
      <c r="H389" s="342"/>
      <c r="I389" s="330"/>
      <c r="J389" s="331"/>
      <c r="K389" s="344"/>
      <c r="L389" s="333"/>
      <c r="M389" s="333"/>
      <c r="N389" s="334"/>
      <c r="O389" s="335"/>
      <c r="P389" s="336"/>
      <c r="Q389" s="337"/>
      <c r="R389" s="338"/>
      <c r="S389" s="339"/>
      <c r="T389" s="332"/>
      <c r="U389" s="340"/>
      <c r="V389" s="333"/>
      <c r="W389" s="450" t="s">
        <v>40</v>
      </c>
      <c r="X389" s="804"/>
      <c r="Y389" s="805" t="str">
        <f t="shared" si="36"/>
        <v/>
      </c>
      <c r="Z389" s="289"/>
      <c r="AA389" s="290"/>
      <c r="AB389" s="291">
        <f t="shared" si="38"/>
        <v>0</v>
      </c>
      <c r="AC389" s="977">
        <f t="shared" si="37"/>
        <v>0</v>
      </c>
      <c r="AD389" s="293"/>
      <c r="AE389" s="280">
        <f t="shared" si="39"/>
        <v>0</v>
      </c>
      <c r="AF389" s="280">
        <f t="shared" si="40"/>
        <v>0</v>
      </c>
      <c r="AG389" s="280">
        <f t="shared" si="41"/>
        <v>0</v>
      </c>
      <c r="AH389" s="280">
        <f t="shared" si="42"/>
        <v>0</v>
      </c>
      <c r="AI389" s="294"/>
    </row>
    <row r="390" spans="1:35" s="22" customFormat="1" ht="16.5" customHeight="1" x14ac:dyDescent="0.2">
      <c r="A390" s="324">
        <v>373</v>
      </c>
      <c r="B390" s="325"/>
      <c r="C390" s="326"/>
      <c r="D390" s="327"/>
      <c r="E390" s="359"/>
      <c r="F390" s="328"/>
      <c r="G390" s="341"/>
      <c r="H390" s="342"/>
      <c r="I390" s="330"/>
      <c r="J390" s="331"/>
      <c r="K390" s="344"/>
      <c r="L390" s="333"/>
      <c r="M390" s="333"/>
      <c r="N390" s="334"/>
      <c r="O390" s="335"/>
      <c r="P390" s="336"/>
      <c r="Q390" s="337"/>
      <c r="R390" s="338"/>
      <c r="S390" s="339"/>
      <c r="T390" s="332"/>
      <c r="U390" s="340"/>
      <c r="V390" s="333"/>
      <c r="W390" s="450" t="s">
        <v>40</v>
      </c>
      <c r="X390" s="804"/>
      <c r="Y390" s="805" t="str">
        <f t="shared" si="36"/>
        <v/>
      </c>
      <c r="Z390" s="289"/>
      <c r="AA390" s="290"/>
      <c r="AB390" s="291">
        <f t="shared" si="38"/>
        <v>0</v>
      </c>
      <c r="AC390" s="977">
        <f t="shared" si="37"/>
        <v>0</v>
      </c>
      <c r="AD390" s="293"/>
      <c r="AE390" s="280">
        <f t="shared" si="39"/>
        <v>0</v>
      </c>
      <c r="AF390" s="280">
        <f t="shared" si="40"/>
        <v>0</v>
      </c>
      <c r="AG390" s="280">
        <f t="shared" si="41"/>
        <v>0</v>
      </c>
      <c r="AH390" s="280">
        <f t="shared" si="42"/>
        <v>0</v>
      </c>
      <c r="AI390" s="294"/>
    </row>
    <row r="391" spans="1:35" s="22" customFormat="1" ht="16.5" customHeight="1" x14ac:dyDescent="0.2">
      <c r="A391" s="324">
        <v>374</v>
      </c>
      <c r="B391" s="325"/>
      <c r="C391" s="326"/>
      <c r="D391" s="327"/>
      <c r="E391" s="359"/>
      <c r="F391" s="328"/>
      <c r="G391" s="341"/>
      <c r="H391" s="342"/>
      <c r="I391" s="330"/>
      <c r="J391" s="331"/>
      <c r="K391" s="344"/>
      <c r="L391" s="333"/>
      <c r="M391" s="333"/>
      <c r="N391" s="334"/>
      <c r="O391" s="335"/>
      <c r="P391" s="336"/>
      <c r="Q391" s="337"/>
      <c r="R391" s="338"/>
      <c r="S391" s="339"/>
      <c r="T391" s="332"/>
      <c r="U391" s="340"/>
      <c r="V391" s="333"/>
      <c r="W391" s="450" t="s">
        <v>40</v>
      </c>
      <c r="X391" s="804"/>
      <c r="Y391" s="805" t="str">
        <f t="shared" si="36"/>
        <v/>
      </c>
      <c r="Z391" s="289"/>
      <c r="AA391" s="290"/>
      <c r="AB391" s="291">
        <f t="shared" si="38"/>
        <v>0</v>
      </c>
      <c r="AC391" s="977">
        <f t="shared" si="37"/>
        <v>0</v>
      </c>
      <c r="AD391" s="293"/>
      <c r="AE391" s="280">
        <f t="shared" si="39"/>
        <v>0</v>
      </c>
      <c r="AF391" s="280">
        <f t="shared" si="40"/>
        <v>0</v>
      </c>
      <c r="AG391" s="280">
        <f t="shared" si="41"/>
        <v>0</v>
      </c>
      <c r="AH391" s="280">
        <f t="shared" si="42"/>
        <v>0</v>
      </c>
      <c r="AI391" s="294"/>
    </row>
    <row r="392" spans="1:35" s="22" customFormat="1" ht="16.5" customHeight="1" x14ac:dyDescent="0.2">
      <c r="A392" s="324">
        <v>375</v>
      </c>
      <c r="B392" s="325"/>
      <c r="C392" s="326"/>
      <c r="D392" s="327"/>
      <c r="E392" s="359"/>
      <c r="F392" s="328"/>
      <c r="G392" s="341"/>
      <c r="H392" s="342"/>
      <c r="I392" s="330"/>
      <c r="J392" s="331"/>
      <c r="K392" s="344"/>
      <c r="L392" s="333"/>
      <c r="M392" s="333"/>
      <c r="N392" s="334"/>
      <c r="O392" s="335"/>
      <c r="P392" s="336"/>
      <c r="Q392" s="337"/>
      <c r="R392" s="338"/>
      <c r="S392" s="339"/>
      <c r="T392" s="332"/>
      <c r="U392" s="340"/>
      <c r="V392" s="333"/>
      <c r="W392" s="450" t="s">
        <v>40</v>
      </c>
      <c r="X392" s="804"/>
      <c r="Y392" s="805" t="str">
        <f t="shared" si="36"/>
        <v/>
      </c>
      <c r="Z392" s="289"/>
      <c r="AA392" s="290"/>
      <c r="AB392" s="291">
        <f t="shared" si="38"/>
        <v>0</v>
      </c>
      <c r="AC392" s="977">
        <f t="shared" si="37"/>
        <v>0</v>
      </c>
      <c r="AD392" s="293"/>
      <c r="AE392" s="280">
        <f t="shared" si="39"/>
        <v>0</v>
      </c>
      <c r="AF392" s="280">
        <f t="shared" si="40"/>
        <v>0</v>
      </c>
      <c r="AG392" s="280">
        <f t="shared" si="41"/>
        <v>0</v>
      </c>
      <c r="AH392" s="280">
        <f t="shared" si="42"/>
        <v>0</v>
      </c>
      <c r="AI392" s="294"/>
    </row>
    <row r="393" spans="1:35" s="22" customFormat="1" ht="16.5" customHeight="1" x14ac:dyDescent="0.2">
      <c r="A393" s="324">
        <v>376</v>
      </c>
      <c r="B393" s="325"/>
      <c r="C393" s="326"/>
      <c r="D393" s="327"/>
      <c r="E393" s="359"/>
      <c r="F393" s="328"/>
      <c r="G393" s="341"/>
      <c r="H393" s="342"/>
      <c r="I393" s="330"/>
      <c r="J393" s="331"/>
      <c r="K393" s="344"/>
      <c r="L393" s="333"/>
      <c r="M393" s="333"/>
      <c r="N393" s="334"/>
      <c r="O393" s="335"/>
      <c r="P393" s="336"/>
      <c r="Q393" s="337"/>
      <c r="R393" s="338"/>
      <c r="S393" s="339"/>
      <c r="T393" s="332"/>
      <c r="U393" s="340"/>
      <c r="V393" s="333"/>
      <c r="W393" s="450" t="s">
        <v>40</v>
      </c>
      <c r="X393" s="804"/>
      <c r="Y393" s="805" t="str">
        <f t="shared" si="36"/>
        <v/>
      </c>
      <c r="Z393" s="289"/>
      <c r="AA393" s="290"/>
      <c r="AB393" s="291">
        <f t="shared" si="38"/>
        <v>0</v>
      </c>
      <c r="AC393" s="977">
        <f t="shared" si="37"/>
        <v>0</v>
      </c>
      <c r="AD393" s="293"/>
      <c r="AE393" s="280">
        <f t="shared" si="39"/>
        <v>0</v>
      </c>
      <c r="AF393" s="280">
        <f t="shared" si="40"/>
        <v>0</v>
      </c>
      <c r="AG393" s="280">
        <f t="shared" si="41"/>
        <v>0</v>
      </c>
      <c r="AH393" s="280">
        <f t="shared" si="42"/>
        <v>0</v>
      </c>
      <c r="AI393" s="294"/>
    </row>
    <row r="394" spans="1:35" s="22" customFormat="1" ht="16.5" customHeight="1" x14ac:dyDescent="0.2">
      <c r="A394" s="324">
        <v>377</v>
      </c>
      <c r="B394" s="325"/>
      <c r="C394" s="326"/>
      <c r="D394" s="327"/>
      <c r="E394" s="359"/>
      <c r="F394" s="328"/>
      <c r="G394" s="341"/>
      <c r="H394" s="342"/>
      <c r="I394" s="330"/>
      <c r="J394" s="331"/>
      <c r="K394" s="344"/>
      <c r="L394" s="333"/>
      <c r="M394" s="333"/>
      <c r="N394" s="334"/>
      <c r="O394" s="335"/>
      <c r="P394" s="336"/>
      <c r="Q394" s="337"/>
      <c r="R394" s="338"/>
      <c r="S394" s="339"/>
      <c r="T394" s="332"/>
      <c r="U394" s="340"/>
      <c r="V394" s="333"/>
      <c r="W394" s="450" t="s">
        <v>40</v>
      </c>
      <c r="X394" s="804"/>
      <c r="Y394" s="805" t="str">
        <f t="shared" si="36"/>
        <v/>
      </c>
      <c r="Z394" s="289"/>
      <c r="AA394" s="290"/>
      <c r="AB394" s="291">
        <f t="shared" si="38"/>
        <v>0</v>
      </c>
      <c r="AC394" s="977">
        <f t="shared" si="37"/>
        <v>0</v>
      </c>
      <c r="AD394" s="293"/>
      <c r="AE394" s="280">
        <f t="shared" si="39"/>
        <v>0</v>
      </c>
      <c r="AF394" s="280">
        <f t="shared" si="40"/>
        <v>0</v>
      </c>
      <c r="AG394" s="280">
        <f t="shared" si="41"/>
        <v>0</v>
      </c>
      <c r="AH394" s="280">
        <f t="shared" si="42"/>
        <v>0</v>
      </c>
      <c r="AI394" s="294"/>
    </row>
    <row r="395" spans="1:35" s="22" customFormat="1" ht="16.5" customHeight="1" x14ac:dyDescent="0.2">
      <c r="A395" s="324">
        <v>378</v>
      </c>
      <c r="B395" s="325"/>
      <c r="C395" s="326"/>
      <c r="D395" s="327"/>
      <c r="E395" s="359"/>
      <c r="F395" s="328"/>
      <c r="G395" s="341"/>
      <c r="H395" s="342"/>
      <c r="I395" s="330"/>
      <c r="J395" s="331"/>
      <c r="K395" s="344"/>
      <c r="L395" s="333"/>
      <c r="M395" s="333"/>
      <c r="N395" s="334"/>
      <c r="O395" s="335"/>
      <c r="P395" s="336"/>
      <c r="Q395" s="337"/>
      <c r="R395" s="338"/>
      <c r="S395" s="339"/>
      <c r="T395" s="332"/>
      <c r="U395" s="340"/>
      <c r="V395" s="333"/>
      <c r="W395" s="450" t="s">
        <v>40</v>
      </c>
      <c r="X395" s="804"/>
      <c r="Y395" s="805" t="str">
        <f t="shared" si="36"/>
        <v/>
      </c>
      <c r="Z395" s="289"/>
      <c r="AA395" s="290"/>
      <c r="AB395" s="291">
        <f t="shared" si="38"/>
        <v>0</v>
      </c>
      <c r="AC395" s="977">
        <f t="shared" si="37"/>
        <v>0</v>
      </c>
      <c r="AD395" s="293"/>
      <c r="AE395" s="280">
        <f t="shared" si="39"/>
        <v>0</v>
      </c>
      <c r="AF395" s="280">
        <f t="shared" si="40"/>
        <v>0</v>
      </c>
      <c r="AG395" s="280">
        <f t="shared" si="41"/>
        <v>0</v>
      </c>
      <c r="AH395" s="280">
        <f t="shared" si="42"/>
        <v>0</v>
      </c>
      <c r="AI395" s="294"/>
    </row>
    <row r="396" spans="1:35" s="22" customFormat="1" ht="16.5" customHeight="1" x14ac:dyDescent="0.2">
      <c r="A396" s="324">
        <v>379</v>
      </c>
      <c r="B396" s="325"/>
      <c r="C396" s="326"/>
      <c r="D396" s="327"/>
      <c r="E396" s="359"/>
      <c r="F396" s="328"/>
      <c r="G396" s="341"/>
      <c r="H396" s="342"/>
      <c r="I396" s="330"/>
      <c r="J396" s="331"/>
      <c r="K396" s="344"/>
      <c r="L396" s="333"/>
      <c r="M396" s="333"/>
      <c r="N396" s="334"/>
      <c r="O396" s="335"/>
      <c r="P396" s="336"/>
      <c r="Q396" s="337"/>
      <c r="R396" s="338"/>
      <c r="S396" s="339"/>
      <c r="T396" s="332"/>
      <c r="U396" s="340"/>
      <c r="V396" s="333"/>
      <c r="W396" s="450" t="s">
        <v>40</v>
      </c>
      <c r="X396" s="804"/>
      <c r="Y396" s="805" t="str">
        <f t="shared" si="36"/>
        <v/>
      </c>
      <c r="Z396" s="289"/>
      <c r="AA396" s="290"/>
      <c r="AB396" s="291">
        <f t="shared" si="38"/>
        <v>0</v>
      </c>
      <c r="AC396" s="977">
        <f t="shared" si="37"/>
        <v>0</v>
      </c>
      <c r="AD396" s="293"/>
      <c r="AE396" s="280">
        <f t="shared" si="39"/>
        <v>0</v>
      </c>
      <c r="AF396" s="280">
        <f t="shared" si="40"/>
        <v>0</v>
      </c>
      <c r="AG396" s="280">
        <f t="shared" si="41"/>
        <v>0</v>
      </c>
      <c r="AH396" s="280">
        <f t="shared" si="42"/>
        <v>0</v>
      </c>
      <c r="AI396" s="294"/>
    </row>
    <row r="397" spans="1:35" s="22" customFormat="1" ht="16.5" customHeight="1" x14ac:dyDescent="0.2">
      <c r="A397" s="324">
        <v>380</v>
      </c>
      <c r="B397" s="325"/>
      <c r="C397" s="326"/>
      <c r="D397" s="327"/>
      <c r="E397" s="359"/>
      <c r="F397" s="328"/>
      <c r="G397" s="341"/>
      <c r="H397" s="342"/>
      <c r="I397" s="330"/>
      <c r="J397" s="331"/>
      <c r="K397" s="344"/>
      <c r="L397" s="333"/>
      <c r="M397" s="333"/>
      <c r="N397" s="334"/>
      <c r="O397" s="335"/>
      <c r="P397" s="336"/>
      <c r="Q397" s="337"/>
      <c r="R397" s="338"/>
      <c r="S397" s="339"/>
      <c r="T397" s="332"/>
      <c r="U397" s="340"/>
      <c r="V397" s="333"/>
      <c r="W397" s="450" t="s">
        <v>40</v>
      </c>
      <c r="X397" s="804"/>
      <c r="Y397" s="805" t="str">
        <f t="shared" si="36"/>
        <v/>
      </c>
      <c r="Z397" s="289"/>
      <c r="AA397" s="290"/>
      <c r="AB397" s="291">
        <f t="shared" si="38"/>
        <v>0</v>
      </c>
      <c r="AC397" s="977">
        <f t="shared" si="37"/>
        <v>0</v>
      </c>
      <c r="AD397" s="293"/>
      <c r="AE397" s="280">
        <f t="shared" si="39"/>
        <v>0</v>
      </c>
      <c r="AF397" s="280">
        <f t="shared" si="40"/>
        <v>0</v>
      </c>
      <c r="AG397" s="280">
        <f t="shared" si="41"/>
        <v>0</v>
      </c>
      <c r="AH397" s="280">
        <f t="shared" si="42"/>
        <v>0</v>
      </c>
      <c r="AI397" s="294"/>
    </row>
    <row r="398" spans="1:35" s="22" customFormat="1" ht="16.5" customHeight="1" x14ac:dyDescent="0.2">
      <c r="A398" s="324">
        <v>381</v>
      </c>
      <c r="B398" s="325"/>
      <c r="C398" s="326"/>
      <c r="D398" s="327"/>
      <c r="E398" s="359"/>
      <c r="F398" s="328"/>
      <c r="G398" s="341"/>
      <c r="H398" s="342"/>
      <c r="I398" s="330"/>
      <c r="J398" s="331"/>
      <c r="K398" s="344"/>
      <c r="L398" s="333"/>
      <c r="M398" s="333"/>
      <c r="N398" s="334"/>
      <c r="O398" s="335"/>
      <c r="P398" s="336"/>
      <c r="Q398" s="337"/>
      <c r="R398" s="338"/>
      <c r="S398" s="339"/>
      <c r="T398" s="332"/>
      <c r="U398" s="340"/>
      <c r="V398" s="333"/>
      <c r="W398" s="450" t="s">
        <v>40</v>
      </c>
      <c r="X398" s="804"/>
      <c r="Y398" s="805" t="str">
        <f t="shared" si="36"/>
        <v/>
      </c>
      <c r="Z398" s="289"/>
      <c r="AA398" s="290"/>
      <c r="AB398" s="291">
        <f t="shared" si="38"/>
        <v>0</v>
      </c>
      <c r="AC398" s="977">
        <f t="shared" si="37"/>
        <v>0</v>
      </c>
      <c r="AD398" s="293"/>
      <c r="AE398" s="280">
        <f t="shared" si="39"/>
        <v>0</v>
      </c>
      <c r="AF398" s="280">
        <f t="shared" si="40"/>
        <v>0</v>
      </c>
      <c r="AG398" s="280">
        <f t="shared" si="41"/>
        <v>0</v>
      </c>
      <c r="AH398" s="280">
        <f t="shared" si="42"/>
        <v>0</v>
      </c>
      <c r="AI398" s="294"/>
    </row>
    <row r="399" spans="1:35" s="22" customFormat="1" ht="16.5" customHeight="1" x14ac:dyDescent="0.2">
      <c r="A399" s="324">
        <v>382</v>
      </c>
      <c r="B399" s="325"/>
      <c r="C399" s="326"/>
      <c r="D399" s="327"/>
      <c r="E399" s="359"/>
      <c r="F399" s="328"/>
      <c r="G399" s="341"/>
      <c r="H399" s="342"/>
      <c r="I399" s="330"/>
      <c r="J399" s="331"/>
      <c r="K399" s="344"/>
      <c r="L399" s="333"/>
      <c r="M399" s="333"/>
      <c r="N399" s="334"/>
      <c r="O399" s="335"/>
      <c r="P399" s="336"/>
      <c r="Q399" s="337"/>
      <c r="R399" s="338"/>
      <c r="S399" s="339"/>
      <c r="T399" s="332"/>
      <c r="U399" s="340"/>
      <c r="V399" s="333"/>
      <c r="W399" s="450" t="s">
        <v>40</v>
      </c>
      <c r="X399" s="804"/>
      <c r="Y399" s="805" t="str">
        <f t="shared" si="36"/>
        <v/>
      </c>
      <c r="Z399" s="289"/>
      <c r="AA399" s="290"/>
      <c r="AB399" s="291">
        <f t="shared" si="38"/>
        <v>0</v>
      </c>
      <c r="AC399" s="977">
        <f t="shared" si="37"/>
        <v>0</v>
      </c>
      <c r="AD399" s="293"/>
      <c r="AE399" s="280">
        <f t="shared" si="39"/>
        <v>0</v>
      </c>
      <c r="AF399" s="280">
        <f t="shared" si="40"/>
        <v>0</v>
      </c>
      <c r="AG399" s="280">
        <f t="shared" si="41"/>
        <v>0</v>
      </c>
      <c r="AH399" s="280">
        <f t="shared" si="42"/>
        <v>0</v>
      </c>
      <c r="AI399" s="294"/>
    </row>
    <row r="400" spans="1:35" s="22" customFormat="1" ht="16.5" customHeight="1" x14ac:dyDescent="0.2">
      <c r="A400" s="324">
        <v>383</v>
      </c>
      <c r="B400" s="325"/>
      <c r="C400" s="326"/>
      <c r="D400" s="327"/>
      <c r="E400" s="359"/>
      <c r="F400" s="328"/>
      <c r="G400" s="341"/>
      <c r="H400" s="342"/>
      <c r="I400" s="330"/>
      <c r="J400" s="331"/>
      <c r="K400" s="344"/>
      <c r="L400" s="333"/>
      <c r="M400" s="333"/>
      <c r="N400" s="334"/>
      <c r="O400" s="335"/>
      <c r="P400" s="336"/>
      <c r="Q400" s="337"/>
      <c r="R400" s="338"/>
      <c r="S400" s="339"/>
      <c r="T400" s="332"/>
      <c r="U400" s="340"/>
      <c r="V400" s="333"/>
      <c r="W400" s="450" t="s">
        <v>40</v>
      </c>
      <c r="X400" s="804"/>
      <c r="Y400" s="805" t="str">
        <f t="shared" si="36"/>
        <v/>
      </c>
      <c r="Z400" s="289"/>
      <c r="AA400" s="290"/>
      <c r="AB400" s="291">
        <f t="shared" si="38"/>
        <v>0</v>
      </c>
      <c r="AC400" s="977">
        <f t="shared" si="37"/>
        <v>0</v>
      </c>
      <c r="AD400" s="293"/>
      <c r="AE400" s="280">
        <f t="shared" si="39"/>
        <v>0</v>
      </c>
      <c r="AF400" s="280">
        <f t="shared" si="40"/>
        <v>0</v>
      </c>
      <c r="AG400" s="280">
        <f t="shared" si="41"/>
        <v>0</v>
      </c>
      <c r="AH400" s="280">
        <f t="shared" si="42"/>
        <v>0</v>
      </c>
      <c r="AI400" s="294"/>
    </row>
    <row r="401" spans="1:35" s="22" customFormat="1" ht="16.5" customHeight="1" x14ac:dyDescent="0.2">
      <c r="A401" s="324">
        <v>384</v>
      </c>
      <c r="B401" s="325"/>
      <c r="C401" s="326"/>
      <c r="D401" s="327"/>
      <c r="E401" s="359"/>
      <c r="F401" s="328"/>
      <c r="G401" s="341"/>
      <c r="H401" s="342"/>
      <c r="I401" s="330"/>
      <c r="J401" s="331"/>
      <c r="K401" s="344"/>
      <c r="L401" s="333"/>
      <c r="M401" s="333"/>
      <c r="N401" s="334"/>
      <c r="O401" s="335"/>
      <c r="P401" s="336"/>
      <c r="Q401" s="337"/>
      <c r="R401" s="338"/>
      <c r="S401" s="339"/>
      <c r="T401" s="332"/>
      <c r="U401" s="340"/>
      <c r="V401" s="333"/>
      <c r="W401" s="450" t="s">
        <v>40</v>
      </c>
      <c r="X401" s="804"/>
      <c r="Y401" s="805" t="str">
        <f t="shared" si="36"/>
        <v/>
      </c>
      <c r="Z401" s="289"/>
      <c r="AA401" s="290"/>
      <c r="AB401" s="291">
        <f t="shared" si="38"/>
        <v>0</v>
      </c>
      <c r="AC401" s="977">
        <f t="shared" si="37"/>
        <v>0</v>
      </c>
      <c r="AD401" s="293"/>
      <c r="AE401" s="280">
        <f t="shared" si="39"/>
        <v>0</v>
      </c>
      <c r="AF401" s="280">
        <f t="shared" si="40"/>
        <v>0</v>
      </c>
      <c r="AG401" s="280">
        <f t="shared" si="41"/>
        <v>0</v>
      </c>
      <c r="AH401" s="280">
        <f t="shared" si="42"/>
        <v>0</v>
      </c>
      <c r="AI401" s="294"/>
    </row>
    <row r="402" spans="1:35" s="22" customFormat="1" ht="16.5" customHeight="1" x14ac:dyDescent="0.2">
      <c r="A402" s="324">
        <v>385</v>
      </c>
      <c r="B402" s="325"/>
      <c r="C402" s="326"/>
      <c r="D402" s="327"/>
      <c r="E402" s="359"/>
      <c r="F402" s="328"/>
      <c r="G402" s="341"/>
      <c r="H402" s="342"/>
      <c r="I402" s="330"/>
      <c r="J402" s="331"/>
      <c r="K402" s="344"/>
      <c r="L402" s="333"/>
      <c r="M402" s="333"/>
      <c r="N402" s="334"/>
      <c r="O402" s="335"/>
      <c r="P402" s="336"/>
      <c r="Q402" s="337"/>
      <c r="R402" s="338"/>
      <c r="S402" s="339"/>
      <c r="T402" s="332"/>
      <c r="U402" s="340"/>
      <c r="V402" s="333"/>
      <c r="W402" s="450" t="s">
        <v>40</v>
      </c>
      <c r="X402" s="804"/>
      <c r="Y402" s="805" t="str">
        <f t="shared" ref="Y402:Y465" si="43">IF(X402&lt;&gt;"",IF($K$9="ja",X402*(IFERROR(1+$M$9,1)),X402),"")</f>
        <v/>
      </c>
      <c r="Z402" s="289"/>
      <c r="AA402" s="290"/>
      <c r="AB402" s="291">
        <f t="shared" si="38"/>
        <v>0</v>
      </c>
      <c r="AC402" s="977">
        <f t="shared" ref="AC402:AC465" si="44">IF($AD$11="ja",AB402*IFERROR(1+$M$9,1),AB402)</f>
        <v>0</v>
      </c>
      <c r="AD402" s="293"/>
      <c r="AE402" s="280">
        <f t="shared" si="39"/>
        <v>0</v>
      </c>
      <c r="AF402" s="280">
        <f t="shared" si="40"/>
        <v>0</v>
      </c>
      <c r="AG402" s="280">
        <f t="shared" si="41"/>
        <v>0</v>
      </c>
      <c r="AH402" s="280">
        <f t="shared" si="42"/>
        <v>0</v>
      </c>
      <c r="AI402" s="294"/>
    </row>
    <row r="403" spans="1:35" s="22" customFormat="1" ht="16.5" customHeight="1" x14ac:dyDescent="0.2">
      <c r="A403" s="324">
        <v>386</v>
      </c>
      <c r="B403" s="325"/>
      <c r="C403" s="326"/>
      <c r="D403" s="327"/>
      <c r="E403" s="359"/>
      <c r="F403" s="328"/>
      <c r="G403" s="341"/>
      <c r="H403" s="342"/>
      <c r="I403" s="330"/>
      <c r="J403" s="331"/>
      <c r="K403" s="344"/>
      <c r="L403" s="333"/>
      <c r="M403" s="333"/>
      <c r="N403" s="334"/>
      <c r="O403" s="335"/>
      <c r="P403" s="336"/>
      <c r="Q403" s="337"/>
      <c r="R403" s="338"/>
      <c r="S403" s="339"/>
      <c r="T403" s="332"/>
      <c r="U403" s="340"/>
      <c r="V403" s="333"/>
      <c r="W403" s="450" t="s">
        <v>40</v>
      </c>
      <c r="X403" s="804"/>
      <c r="Y403" s="805" t="str">
        <f t="shared" si="43"/>
        <v/>
      </c>
      <c r="Z403" s="289"/>
      <c r="AA403" s="290"/>
      <c r="AB403" s="291">
        <f t="shared" ref="AB403:AB466" si="45">IFERROR(X403+Z403,0)</f>
        <v>0</v>
      </c>
      <c r="AC403" s="977">
        <f t="shared" si="44"/>
        <v>0</v>
      </c>
      <c r="AD403" s="293"/>
      <c r="AE403" s="280">
        <f t="shared" ref="AE403:AE466" si="46">IF(AND($M403&lt;&gt;"",ABS($M403)&gt;ABS($L403)),1,0)</f>
        <v>0</v>
      </c>
      <c r="AF403" s="280">
        <f t="shared" ref="AF403:AF466" si="47">IF($L403&lt;&gt;"",IF(AND($U403&lt;&gt;"",ABS($U403)&lt;&gt;ABS($L403),OR(AND(ISNONTEXT($N403),ABS($U403)&gt;ABS($L403)),$N403="")),1,0),0)</f>
        <v>0</v>
      </c>
      <c r="AG403" s="280">
        <f t="shared" ref="AG403:AG466" si="48">IF(AND($X403&lt;&gt;0,$U403&lt;&gt;"",ABS($X403)&gt;ABS($U403)),1,0)</f>
        <v>0</v>
      </c>
      <c r="AH403" s="280">
        <f t="shared" ref="AH403:AH466" si="49">IF(AND($X403&lt;&gt;0,$U403&lt;&gt;"",$M403&lt;&gt;"",ABS($X403)&gt;ABS($M403)),1,0)</f>
        <v>0</v>
      </c>
      <c r="AI403" s="294"/>
    </row>
    <row r="404" spans="1:35" s="22" customFormat="1" ht="16.5" customHeight="1" x14ac:dyDescent="0.2">
      <c r="A404" s="324">
        <v>387</v>
      </c>
      <c r="B404" s="325"/>
      <c r="C404" s="326"/>
      <c r="D404" s="327"/>
      <c r="E404" s="359"/>
      <c r="F404" s="328"/>
      <c r="G404" s="341"/>
      <c r="H404" s="342"/>
      <c r="I404" s="330"/>
      <c r="J404" s="331"/>
      <c r="K404" s="344"/>
      <c r="L404" s="333"/>
      <c r="M404" s="333"/>
      <c r="N404" s="334"/>
      <c r="O404" s="335"/>
      <c r="P404" s="336"/>
      <c r="Q404" s="337"/>
      <c r="R404" s="338"/>
      <c r="S404" s="339"/>
      <c r="T404" s="332"/>
      <c r="U404" s="340"/>
      <c r="V404" s="333"/>
      <c r="W404" s="450" t="s">
        <v>40</v>
      </c>
      <c r="X404" s="804"/>
      <c r="Y404" s="805" t="str">
        <f t="shared" si="43"/>
        <v/>
      </c>
      <c r="Z404" s="289"/>
      <c r="AA404" s="290"/>
      <c r="AB404" s="291">
        <f t="shared" si="45"/>
        <v>0</v>
      </c>
      <c r="AC404" s="977">
        <f t="shared" si="44"/>
        <v>0</v>
      </c>
      <c r="AD404" s="293"/>
      <c r="AE404" s="280">
        <f t="shared" si="46"/>
        <v>0</v>
      </c>
      <c r="AF404" s="280">
        <f t="shared" si="47"/>
        <v>0</v>
      </c>
      <c r="AG404" s="280">
        <f t="shared" si="48"/>
        <v>0</v>
      </c>
      <c r="AH404" s="280">
        <f t="shared" si="49"/>
        <v>0</v>
      </c>
      <c r="AI404" s="294"/>
    </row>
    <row r="405" spans="1:35" s="22" customFormat="1" ht="16.5" customHeight="1" x14ac:dyDescent="0.2">
      <c r="A405" s="324">
        <v>388</v>
      </c>
      <c r="B405" s="325"/>
      <c r="C405" s="326"/>
      <c r="D405" s="327"/>
      <c r="E405" s="359"/>
      <c r="F405" s="328"/>
      <c r="G405" s="341"/>
      <c r="H405" s="342"/>
      <c r="I405" s="330"/>
      <c r="J405" s="331"/>
      <c r="K405" s="344"/>
      <c r="L405" s="333"/>
      <c r="M405" s="333"/>
      <c r="N405" s="334"/>
      <c r="O405" s="335"/>
      <c r="P405" s="336"/>
      <c r="Q405" s="337"/>
      <c r="R405" s="338"/>
      <c r="S405" s="339"/>
      <c r="T405" s="332"/>
      <c r="U405" s="340"/>
      <c r="V405" s="333"/>
      <c r="W405" s="450" t="s">
        <v>40</v>
      </c>
      <c r="X405" s="804"/>
      <c r="Y405" s="805" t="str">
        <f t="shared" si="43"/>
        <v/>
      </c>
      <c r="Z405" s="289"/>
      <c r="AA405" s="290"/>
      <c r="AB405" s="291">
        <f t="shared" si="45"/>
        <v>0</v>
      </c>
      <c r="AC405" s="977">
        <f t="shared" si="44"/>
        <v>0</v>
      </c>
      <c r="AD405" s="293"/>
      <c r="AE405" s="280">
        <f t="shared" si="46"/>
        <v>0</v>
      </c>
      <c r="AF405" s="280">
        <f t="shared" si="47"/>
        <v>0</v>
      </c>
      <c r="AG405" s="280">
        <f t="shared" si="48"/>
        <v>0</v>
      </c>
      <c r="AH405" s="280">
        <f t="shared" si="49"/>
        <v>0</v>
      </c>
      <c r="AI405" s="294"/>
    </row>
    <row r="406" spans="1:35" s="22" customFormat="1" ht="16.5" customHeight="1" x14ac:dyDescent="0.2">
      <c r="A406" s="324">
        <v>389</v>
      </c>
      <c r="B406" s="325"/>
      <c r="C406" s="326"/>
      <c r="D406" s="327"/>
      <c r="E406" s="359"/>
      <c r="F406" s="328"/>
      <c r="G406" s="341"/>
      <c r="H406" s="342"/>
      <c r="I406" s="330"/>
      <c r="J406" s="331"/>
      <c r="K406" s="344"/>
      <c r="L406" s="333"/>
      <c r="M406" s="333"/>
      <c r="N406" s="334"/>
      <c r="O406" s="335"/>
      <c r="P406" s="336"/>
      <c r="Q406" s="337"/>
      <c r="R406" s="338"/>
      <c r="S406" s="339"/>
      <c r="T406" s="332"/>
      <c r="U406" s="340"/>
      <c r="V406" s="333"/>
      <c r="W406" s="450" t="s">
        <v>40</v>
      </c>
      <c r="X406" s="804"/>
      <c r="Y406" s="805" t="str">
        <f t="shared" si="43"/>
        <v/>
      </c>
      <c r="Z406" s="289"/>
      <c r="AA406" s="290"/>
      <c r="AB406" s="291">
        <f t="shared" si="45"/>
        <v>0</v>
      </c>
      <c r="AC406" s="977">
        <f t="shared" si="44"/>
        <v>0</v>
      </c>
      <c r="AD406" s="293"/>
      <c r="AE406" s="280">
        <f t="shared" si="46"/>
        <v>0</v>
      </c>
      <c r="AF406" s="280">
        <f t="shared" si="47"/>
        <v>0</v>
      </c>
      <c r="AG406" s="280">
        <f t="shared" si="48"/>
        <v>0</v>
      </c>
      <c r="AH406" s="280">
        <f t="shared" si="49"/>
        <v>0</v>
      </c>
      <c r="AI406" s="294"/>
    </row>
    <row r="407" spans="1:35" s="22" customFormat="1" ht="16.5" customHeight="1" x14ac:dyDescent="0.2">
      <c r="A407" s="324">
        <v>390</v>
      </c>
      <c r="B407" s="325"/>
      <c r="C407" s="326"/>
      <c r="D407" s="327"/>
      <c r="E407" s="359"/>
      <c r="F407" s="328"/>
      <c r="G407" s="341"/>
      <c r="H407" s="342"/>
      <c r="I407" s="330"/>
      <c r="J407" s="331"/>
      <c r="K407" s="344"/>
      <c r="L407" s="333"/>
      <c r="M407" s="333"/>
      <c r="N407" s="334"/>
      <c r="O407" s="335"/>
      <c r="P407" s="336"/>
      <c r="Q407" s="337"/>
      <c r="R407" s="338"/>
      <c r="S407" s="339"/>
      <c r="T407" s="332"/>
      <c r="U407" s="340"/>
      <c r="V407" s="333"/>
      <c r="W407" s="450" t="s">
        <v>40</v>
      </c>
      <c r="X407" s="804"/>
      <c r="Y407" s="805" t="str">
        <f t="shared" si="43"/>
        <v/>
      </c>
      <c r="Z407" s="289"/>
      <c r="AA407" s="290"/>
      <c r="AB407" s="291">
        <f t="shared" si="45"/>
        <v>0</v>
      </c>
      <c r="AC407" s="977">
        <f t="shared" si="44"/>
        <v>0</v>
      </c>
      <c r="AD407" s="293"/>
      <c r="AE407" s="280">
        <f t="shared" si="46"/>
        <v>0</v>
      </c>
      <c r="AF407" s="280">
        <f t="shared" si="47"/>
        <v>0</v>
      </c>
      <c r="AG407" s="280">
        <f t="shared" si="48"/>
        <v>0</v>
      </c>
      <c r="AH407" s="280">
        <f t="shared" si="49"/>
        <v>0</v>
      </c>
      <c r="AI407" s="294"/>
    </row>
    <row r="408" spans="1:35" s="22" customFormat="1" ht="16.5" customHeight="1" x14ac:dyDescent="0.2">
      <c r="A408" s="324">
        <v>391</v>
      </c>
      <c r="B408" s="325"/>
      <c r="C408" s="326"/>
      <c r="D408" s="327"/>
      <c r="E408" s="359"/>
      <c r="F408" s="328"/>
      <c r="G408" s="341"/>
      <c r="H408" s="342"/>
      <c r="I408" s="330"/>
      <c r="J408" s="331"/>
      <c r="K408" s="344"/>
      <c r="L408" s="333"/>
      <c r="M408" s="333"/>
      <c r="N408" s="334"/>
      <c r="O408" s="335"/>
      <c r="P408" s="336"/>
      <c r="Q408" s="337"/>
      <c r="R408" s="338"/>
      <c r="S408" s="339"/>
      <c r="T408" s="332"/>
      <c r="U408" s="340"/>
      <c r="V408" s="333"/>
      <c r="W408" s="450" t="s">
        <v>40</v>
      </c>
      <c r="X408" s="804"/>
      <c r="Y408" s="805" t="str">
        <f t="shared" si="43"/>
        <v/>
      </c>
      <c r="Z408" s="289"/>
      <c r="AA408" s="290"/>
      <c r="AB408" s="291">
        <f t="shared" si="45"/>
        <v>0</v>
      </c>
      <c r="AC408" s="977">
        <f t="shared" si="44"/>
        <v>0</v>
      </c>
      <c r="AD408" s="293"/>
      <c r="AE408" s="280">
        <f t="shared" si="46"/>
        <v>0</v>
      </c>
      <c r="AF408" s="280">
        <f t="shared" si="47"/>
        <v>0</v>
      </c>
      <c r="AG408" s="280">
        <f t="shared" si="48"/>
        <v>0</v>
      </c>
      <c r="AH408" s="280">
        <f t="shared" si="49"/>
        <v>0</v>
      </c>
      <c r="AI408" s="294"/>
    </row>
    <row r="409" spans="1:35" s="22" customFormat="1" ht="16.5" customHeight="1" x14ac:dyDescent="0.2">
      <c r="A409" s="324">
        <v>392</v>
      </c>
      <c r="B409" s="325"/>
      <c r="C409" s="326"/>
      <c r="D409" s="327"/>
      <c r="E409" s="359"/>
      <c r="F409" s="328"/>
      <c r="G409" s="341"/>
      <c r="H409" s="342"/>
      <c r="I409" s="330"/>
      <c r="J409" s="331"/>
      <c r="K409" s="344"/>
      <c r="L409" s="333"/>
      <c r="M409" s="333"/>
      <c r="N409" s="345"/>
      <c r="O409" s="346"/>
      <c r="P409" s="347"/>
      <c r="Q409" s="348"/>
      <c r="R409" s="349"/>
      <c r="S409" s="339"/>
      <c r="T409" s="332"/>
      <c r="U409" s="340"/>
      <c r="V409" s="333"/>
      <c r="W409" s="450" t="s">
        <v>40</v>
      </c>
      <c r="X409" s="804"/>
      <c r="Y409" s="805" t="str">
        <f t="shared" si="43"/>
        <v/>
      </c>
      <c r="Z409" s="289"/>
      <c r="AA409" s="290"/>
      <c r="AB409" s="291">
        <f t="shared" si="45"/>
        <v>0</v>
      </c>
      <c r="AC409" s="977">
        <f t="shared" si="44"/>
        <v>0</v>
      </c>
      <c r="AD409" s="293"/>
      <c r="AE409" s="280">
        <f t="shared" si="46"/>
        <v>0</v>
      </c>
      <c r="AF409" s="280">
        <f t="shared" si="47"/>
        <v>0</v>
      </c>
      <c r="AG409" s="280">
        <f t="shared" si="48"/>
        <v>0</v>
      </c>
      <c r="AH409" s="280">
        <f t="shared" si="49"/>
        <v>0</v>
      </c>
      <c r="AI409" s="294"/>
    </row>
    <row r="410" spans="1:35" s="22" customFormat="1" ht="16.5" customHeight="1" x14ac:dyDescent="0.2">
      <c r="A410" s="324">
        <v>393</v>
      </c>
      <c r="B410" s="325"/>
      <c r="C410" s="326"/>
      <c r="D410" s="327"/>
      <c r="E410" s="359"/>
      <c r="F410" s="328"/>
      <c r="G410" s="341"/>
      <c r="H410" s="342"/>
      <c r="I410" s="330"/>
      <c r="J410" s="331"/>
      <c r="K410" s="344"/>
      <c r="L410" s="333"/>
      <c r="M410" s="333"/>
      <c r="N410" s="345"/>
      <c r="O410" s="346"/>
      <c r="P410" s="347"/>
      <c r="Q410" s="348"/>
      <c r="R410" s="349"/>
      <c r="S410" s="339"/>
      <c r="T410" s="332"/>
      <c r="U410" s="340"/>
      <c r="V410" s="333"/>
      <c r="W410" s="450" t="s">
        <v>40</v>
      </c>
      <c r="X410" s="804"/>
      <c r="Y410" s="805" t="str">
        <f t="shared" si="43"/>
        <v/>
      </c>
      <c r="Z410" s="289"/>
      <c r="AA410" s="290"/>
      <c r="AB410" s="291">
        <f t="shared" si="45"/>
        <v>0</v>
      </c>
      <c r="AC410" s="977">
        <f t="shared" si="44"/>
        <v>0</v>
      </c>
      <c r="AD410" s="293"/>
      <c r="AE410" s="280">
        <f t="shared" si="46"/>
        <v>0</v>
      </c>
      <c r="AF410" s="280">
        <f t="shared" si="47"/>
        <v>0</v>
      </c>
      <c r="AG410" s="280">
        <f t="shared" si="48"/>
        <v>0</v>
      </c>
      <c r="AH410" s="280">
        <f t="shared" si="49"/>
        <v>0</v>
      </c>
      <c r="AI410" s="294"/>
    </row>
    <row r="411" spans="1:35" s="22" customFormat="1" ht="16.5" customHeight="1" x14ac:dyDescent="0.2">
      <c r="A411" s="324">
        <v>394</v>
      </c>
      <c r="B411" s="325"/>
      <c r="C411" s="326"/>
      <c r="D411" s="327"/>
      <c r="E411" s="359"/>
      <c r="F411" s="328"/>
      <c r="G411" s="341"/>
      <c r="H411" s="342"/>
      <c r="I411" s="330"/>
      <c r="J411" s="331"/>
      <c r="K411" s="344"/>
      <c r="L411" s="333"/>
      <c r="M411" s="333"/>
      <c r="N411" s="345"/>
      <c r="O411" s="346"/>
      <c r="P411" s="347"/>
      <c r="Q411" s="348"/>
      <c r="R411" s="349"/>
      <c r="S411" s="339"/>
      <c r="T411" s="332"/>
      <c r="U411" s="340"/>
      <c r="V411" s="333"/>
      <c r="W411" s="450" t="s">
        <v>40</v>
      </c>
      <c r="X411" s="804"/>
      <c r="Y411" s="805" t="str">
        <f t="shared" si="43"/>
        <v/>
      </c>
      <c r="Z411" s="289"/>
      <c r="AA411" s="290"/>
      <c r="AB411" s="291">
        <f t="shared" si="45"/>
        <v>0</v>
      </c>
      <c r="AC411" s="977">
        <f t="shared" si="44"/>
        <v>0</v>
      </c>
      <c r="AD411" s="293"/>
      <c r="AE411" s="280">
        <f t="shared" si="46"/>
        <v>0</v>
      </c>
      <c r="AF411" s="280">
        <f t="shared" si="47"/>
        <v>0</v>
      </c>
      <c r="AG411" s="280">
        <f t="shared" si="48"/>
        <v>0</v>
      </c>
      <c r="AH411" s="280">
        <f t="shared" si="49"/>
        <v>0</v>
      </c>
      <c r="AI411" s="294"/>
    </row>
    <row r="412" spans="1:35" s="22" customFormat="1" ht="16.5" customHeight="1" x14ac:dyDescent="0.2">
      <c r="A412" s="324">
        <v>395</v>
      </c>
      <c r="B412" s="325"/>
      <c r="C412" s="326"/>
      <c r="D412" s="327"/>
      <c r="E412" s="359"/>
      <c r="F412" s="328"/>
      <c r="G412" s="341"/>
      <c r="H412" s="342"/>
      <c r="I412" s="330"/>
      <c r="J412" s="331"/>
      <c r="K412" s="344"/>
      <c r="L412" s="333"/>
      <c r="M412" s="333"/>
      <c r="N412" s="345"/>
      <c r="O412" s="346"/>
      <c r="P412" s="347"/>
      <c r="Q412" s="348"/>
      <c r="R412" s="349"/>
      <c r="S412" s="339"/>
      <c r="T412" s="332"/>
      <c r="U412" s="340"/>
      <c r="V412" s="333"/>
      <c r="W412" s="450" t="s">
        <v>40</v>
      </c>
      <c r="X412" s="804"/>
      <c r="Y412" s="805" t="str">
        <f t="shared" si="43"/>
        <v/>
      </c>
      <c r="Z412" s="289"/>
      <c r="AA412" s="290"/>
      <c r="AB412" s="291">
        <f t="shared" si="45"/>
        <v>0</v>
      </c>
      <c r="AC412" s="977">
        <f t="shared" si="44"/>
        <v>0</v>
      </c>
      <c r="AD412" s="293"/>
      <c r="AE412" s="280">
        <f t="shared" si="46"/>
        <v>0</v>
      </c>
      <c r="AF412" s="280">
        <f t="shared" si="47"/>
        <v>0</v>
      </c>
      <c r="AG412" s="280">
        <f t="shared" si="48"/>
        <v>0</v>
      </c>
      <c r="AH412" s="280">
        <f t="shared" si="49"/>
        <v>0</v>
      </c>
      <c r="AI412" s="294"/>
    </row>
    <row r="413" spans="1:35" s="22" customFormat="1" ht="16.5" customHeight="1" x14ac:dyDescent="0.2">
      <c r="A413" s="324">
        <v>396</v>
      </c>
      <c r="B413" s="325"/>
      <c r="C413" s="326"/>
      <c r="D413" s="327"/>
      <c r="E413" s="359"/>
      <c r="F413" s="328"/>
      <c r="G413" s="341"/>
      <c r="H413" s="342"/>
      <c r="I413" s="330"/>
      <c r="J413" s="331"/>
      <c r="K413" s="344"/>
      <c r="L413" s="333"/>
      <c r="M413" s="333"/>
      <c r="N413" s="345"/>
      <c r="O413" s="346"/>
      <c r="P413" s="347"/>
      <c r="Q413" s="348"/>
      <c r="R413" s="349"/>
      <c r="S413" s="339"/>
      <c r="T413" s="332"/>
      <c r="U413" s="340"/>
      <c r="V413" s="333"/>
      <c r="W413" s="450" t="s">
        <v>40</v>
      </c>
      <c r="X413" s="804"/>
      <c r="Y413" s="805" t="str">
        <f t="shared" si="43"/>
        <v/>
      </c>
      <c r="Z413" s="289"/>
      <c r="AA413" s="290"/>
      <c r="AB413" s="291">
        <f t="shared" si="45"/>
        <v>0</v>
      </c>
      <c r="AC413" s="977">
        <f t="shared" si="44"/>
        <v>0</v>
      </c>
      <c r="AD413" s="293"/>
      <c r="AE413" s="280">
        <f t="shared" si="46"/>
        <v>0</v>
      </c>
      <c r="AF413" s="280">
        <f t="shared" si="47"/>
        <v>0</v>
      </c>
      <c r="AG413" s="280">
        <f t="shared" si="48"/>
        <v>0</v>
      </c>
      <c r="AH413" s="280">
        <f t="shared" si="49"/>
        <v>0</v>
      </c>
      <c r="AI413" s="294"/>
    </row>
    <row r="414" spans="1:35" s="22" customFormat="1" ht="16.5" customHeight="1" x14ac:dyDescent="0.2">
      <c r="A414" s="324">
        <v>397</v>
      </c>
      <c r="B414" s="325"/>
      <c r="C414" s="326"/>
      <c r="D414" s="327"/>
      <c r="E414" s="359"/>
      <c r="F414" s="328"/>
      <c r="G414" s="341"/>
      <c r="H414" s="342"/>
      <c r="I414" s="330"/>
      <c r="J414" s="331"/>
      <c r="K414" s="344"/>
      <c r="L414" s="333"/>
      <c r="M414" s="333"/>
      <c r="N414" s="345"/>
      <c r="O414" s="346"/>
      <c r="P414" s="347"/>
      <c r="Q414" s="348"/>
      <c r="R414" s="349"/>
      <c r="S414" s="339"/>
      <c r="T414" s="332"/>
      <c r="U414" s="340"/>
      <c r="V414" s="333"/>
      <c r="W414" s="450" t="s">
        <v>40</v>
      </c>
      <c r="X414" s="804"/>
      <c r="Y414" s="805" t="str">
        <f t="shared" si="43"/>
        <v/>
      </c>
      <c r="Z414" s="289"/>
      <c r="AA414" s="290"/>
      <c r="AB414" s="291">
        <f t="shared" si="45"/>
        <v>0</v>
      </c>
      <c r="AC414" s="977">
        <f t="shared" si="44"/>
        <v>0</v>
      </c>
      <c r="AD414" s="293"/>
      <c r="AE414" s="280">
        <f t="shared" si="46"/>
        <v>0</v>
      </c>
      <c r="AF414" s="280">
        <f t="shared" si="47"/>
        <v>0</v>
      </c>
      <c r="AG414" s="280">
        <f t="shared" si="48"/>
        <v>0</v>
      </c>
      <c r="AH414" s="280">
        <f t="shared" si="49"/>
        <v>0</v>
      </c>
      <c r="AI414" s="294"/>
    </row>
    <row r="415" spans="1:35" s="22" customFormat="1" ht="16.5" customHeight="1" x14ac:dyDescent="0.2">
      <c r="A415" s="324">
        <v>398</v>
      </c>
      <c r="B415" s="325"/>
      <c r="C415" s="326"/>
      <c r="D415" s="327"/>
      <c r="E415" s="359"/>
      <c r="F415" s="328"/>
      <c r="G415" s="341"/>
      <c r="H415" s="342"/>
      <c r="I415" s="330"/>
      <c r="J415" s="331"/>
      <c r="K415" s="344"/>
      <c r="L415" s="333"/>
      <c r="M415" s="333"/>
      <c r="N415" s="345"/>
      <c r="O415" s="346"/>
      <c r="P415" s="347"/>
      <c r="Q415" s="348"/>
      <c r="R415" s="349"/>
      <c r="S415" s="339"/>
      <c r="T415" s="332"/>
      <c r="U415" s="340"/>
      <c r="V415" s="333"/>
      <c r="W415" s="450" t="s">
        <v>40</v>
      </c>
      <c r="X415" s="804"/>
      <c r="Y415" s="805" t="str">
        <f t="shared" si="43"/>
        <v/>
      </c>
      <c r="Z415" s="289"/>
      <c r="AA415" s="290"/>
      <c r="AB415" s="291">
        <f t="shared" si="45"/>
        <v>0</v>
      </c>
      <c r="AC415" s="977">
        <f t="shared" si="44"/>
        <v>0</v>
      </c>
      <c r="AD415" s="293"/>
      <c r="AE415" s="280">
        <f t="shared" si="46"/>
        <v>0</v>
      </c>
      <c r="AF415" s="280">
        <f t="shared" si="47"/>
        <v>0</v>
      </c>
      <c r="AG415" s="280">
        <f t="shared" si="48"/>
        <v>0</v>
      </c>
      <c r="AH415" s="280">
        <f t="shared" si="49"/>
        <v>0</v>
      </c>
      <c r="AI415" s="294"/>
    </row>
    <row r="416" spans="1:35" s="22" customFormat="1" ht="16.5" customHeight="1" x14ac:dyDescent="0.2">
      <c r="A416" s="324">
        <v>399</v>
      </c>
      <c r="B416" s="325"/>
      <c r="C416" s="326"/>
      <c r="D416" s="327"/>
      <c r="E416" s="359"/>
      <c r="F416" s="328"/>
      <c r="G416" s="341"/>
      <c r="H416" s="342"/>
      <c r="I416" s="330"/>
      <c r="J416" s="331"/>
      <c r="K416" s="344"/>
      <c r="L416" s="333"/>
      <c r="M416" s="333"/>
      <c r="N416" s="345"/>
      <c r="O416" s="346"/>
      <c r="P416" s="347"/>
      <c r="Q416" s="348"/>
      <c r="R416" s="349"/>
      <c r="S416" s="339"/>
      <c r="T416" s="332"/>
      <c r="U416" s="340"/>
      <c r="V416" s="333"/>
      <c r="W416" s="450" t="s">
        <v>40</v>
      </c>
      <c r="X416" s="804"/>
      <c r="Y416" s="805" t="str">
        <f t="shared" si="43"/>
        <v/>
      </c>
      <c r="Z416" s="289"/>
      <c r="AA416" s="290"/>
      <c r="AB416" s="291">
        <f t="shared" si="45"/>
        <v>0</v>
      </c>
      <c r="AC416" s="977">
        <f t="shared" si="44"/>
        <v>0</v>
      </c>
      <c r="AD416" s="293"/>
      <c r="AE416" s="280">
        <f t="shared" si="46"/>
        <v>0</v>
      </c>
      <c r="AF416" s="280">
        <f t="shared" si="47"/>
        <v>0</v>
      </c>
      <c r="AG416" s="280">
        <f t="shared" si="48"/>
        <v>0</v>
      </c>
      <c r="AH416" s="280">
        <f t="shared" si="49"/>
        <v>0</v>
      </c>
      <c r="AI416" s="294"/>
    </row>
    <row r="417" spans="1:35" s="22" customFormat="1" ht="16.5" customHeight="1" x14ac:dyDescent="0.2">
      <c r="A417" s="324">
        <v>400</v>
      </c>
      <c r="B417" s="325"/>
      <c r="C417" s="326"/>
      <c r="D417" s="327"/>
      <c r="E417" s="359"/>
      <c r="F417" s="328"/>
      <c r="G417" s="341"/>
      <c r="H417" s="342"/>
      <c r="I417" s="330"/>
      <c r="J417" s="331"/>
      <c r="K417" s="344"/>
      <c r="L417" s="333"/>
      <c r="M417" s="333"/>
      <c r="N417" s="345"/>
      <c r="O417" s="346"/>
      <c r="P417" s="347"/>
      <c r="Q417" s="348"/>
      <c r="R417" s="349"/>
      <c r="S417" s="339"/>
      <c r="T417" s="332"/>
      <c r="U417" s="340"/>
      <c r="V417" s="333"/>
      <c r="W417" s="450" t="s">
        <v>40</v>
      </c>
      <c r="X417" s="804"/>
      <c r="Y417" s="805" t="str">
        <f t="shared" si="43"/>
        <v/>
      </c>
      <c r="Z417" s="289"/>
      <c r="AA417" s="290"/>
      <c r="AB417" s="291">
        <f t="shared" si="45"/>
        <v>0</v>
      </c>
      <c r="AC417" s="977">
        <f t="shared" si="44"/>
        <v>0</v>
      </c>
      <c r="AD417" s="293"/>
      <c r="AE417" s="280">
        <f t="shared" si="46"/>
        <v>0</v>
      </c>
      <c r="AF417" s="280">
        <f t="shared" si="47"/>
        <v>0</v>
      </c>
      <c r="AG417" s="280">
        <f t="shared" si="48"/>
        <v>0</v>
      </c>
      <c r="AH417" s="280">
        <f t="shared" si="49"/>
        <v>0</v>
      </c>
      <c r="AI417" s="294"/>
    </row>
    <row r="418" spans="1:35" s="22" customFormat="1" ht="16.5" customHeight="1" x14ac:dyDescent="0.2">
      <c r="A418" s="324">
        <v>401</v>
      </c>
      <c r="B418" s="325"/>
      <c r="C418" s="326"/>
      <c r="D418" s="327"/>
      <c r="E418" s="359"/>
      <c r="F418" s="328"/>
      <c r="G418" s="341"/>
      <c r="H418" s="342"/>
      <c r="I418" s="330"/>
      <c r="J418" s="331"/>
      <c r="K418" s="344"/>
      <c r="L418" s="333"/>
      <c r="M418" s="333"/>
      <c r="N418" s="345"/>
      <c r="O418" s="346"/>
      <c r="P418" s="347"/>
      <c r="Q418" s="348"/>
      <c r="R418" s="349"/>
      <c r="S418" s="339"/>
      <c r="T418" s="332"/>
      <c r="U418" s="340"/>
      <c r="V418" s="333"/>
      <c r="W418" s="450" t="s">
        <v>40</v>
      </c>
      <c r="X418" s="804"/>
      <c r="Y418" s="805" t="str">
        <f t="shared" si="43"/>
        <v/>
      </c>
      <c r="Z418" s="289"/>
      <c r="AA418" s="290"/>
      <c r="AB418" s="291">
        <f t="shared" si="45"/>
        <v>0</v>
      </c>
      <c r="AC418" s="977">
        <f t="shared" si="44"/>
        <v>0</v>
      </c>
      <c r="AD418" s="293"/>
      <c r="AE418" s="280">
        <f t="shared" si="46"/>
        <v>0</v>
      </c>
      <c r="AF418" s="280">
        <f t="shared" si="47"/>
        <v>0</v>
      </c>
      <c r="AG418" s="280">
        <f t="shared" si="48"/>
        <v>0</v>
      </c>
      <c r="AH418" s="280">
        <f t="shared" si="49"/>
        <v>0</v>
      </c>
      <c r="AI418" s="294"/>
    </row>
    <row r="419" spans="1:35" s="22" customFormat="1" ht="16.5" customHeight="1" x14ac:dyDescent="0.2">
      <c r="A419" s="324">
        <v>402</v>
      </c>
      <c r="B419" s="325"/>
      <c r="C419" s="326"/>
      <c r="D419" s="327"/>
      <c r="E419" s="359"/>
      <c r="F419" s="328"/>
      <c r="G419" s="341"/>
      <c r="H419" s="342"/>
      <c r="I419" s="330"/>
      <c r="J419" s="331"/>
      <c r="K419" s="344"/>
      <c r="L419" s="333"/>
      <c r="M419" s="333"/>
      <c r="N419" s="345"/>
      <c r="O419" s="346"/>
      <c r="P419" s="347"/>
      <c r="Q419" s="348"/>
      <c r="R419" s="349"/>
      <c r="S419" s="339"/>
      <c r="T419" s="332"/>
      <c r="U419" s="340"/>
      <c r="V419" s="333"/>
      <c r="W419" s="450" t="s">
        <v>40</v>
      </c>
      <c r="X419" s="804"/>
      <c r="Y419" s="805" t="str">
        <f t="shared" si="43"/>
        <v/>
      </c>
      <c r="Z419" s="289"/>
      <c r="AA419" s="290"/>
      <c r="AB419" s="291">
        <f t="shared" si="45"/>
        <v>0</v>
      </c>
      <c r="AC419" s="977">
        <f t="shared" si="44"/>
        <v>0</v>
      </c>
      <c r="AD419" s="293"/>
      <c r="AE419" s="280">
        <f t="shared" si="46"/>
        <v>0</v>
      </c>
      <c r="AF419" s="280">
        <f t="shared" si="47"/>
        <v>0</v>
      </c>
      <c r="AG419" s="280">
        <f t="shared" si="48"/>
        <v>0</v>
      </c>
      <c r="AH419" s="280">
        <f t="shared" si="49"/>
        <v>0</v>
      </c>
      <c r="AI419" s="294"/>
    </row>
    <row r="420" spans="1:35" s="22" customFormat="1" ht="16.5" customHeight="1" x14ac:dyDescent="0.2">
      <c r="A420" s="324">
        <v>403</v>
      </c>
      <c r="B420" s="325"/>
      <c r="C420" s="326"/>
      <c r="D420" s="327"/>
      <c r="E420" s="359"/>
      <c r="F420" s="328"/>
      <c r="G420" s="341"/>
      <c r="H420" s="342"/>
      <c r="I420" s="330"/>
      <c r="J420" s="331"/>
      <c r="K420" s="344"/>
      <c r="L420" s="333"/>
      <c r="M420" s="333"/>
      <c r="N420" s="345"/>
      <c r="O420" s="346"/>
      <c r="P420" s="347"/>
      <c r="Q420" s="348"/>
      <c r="R420" s="349"/>
      <c r="S420" s="339"/>
      <c r="T420" s="332"/>
      <c r="U420" s="340"/>
      <c r="V420" s="333"/>
      <c r="W420" s="450" t="s">
        <v>40</v>
      </c>
      <c r="X420" s="804"/>
      <c r="Y420" s="805" t="str">
        <f t="shared" si="43"/>
        <v/>
      </c>
      <c r="Z420" s="289"/>
      <c r="AA420" s="290"/>
      <c r="AB420" s="291">
        <f t="shared" si="45"/>
        <v>0</v>
      </c>
      <c r="AC420" s="977">
        <f t="shared" si="44"/>
        <v>0</v>
      </c>
      <c r="AD420" s="293"/>
      <c r="AE420" s="280">
        <f t="shared" si="46"/>
        <v>0</v>
      </c>
      <c r="AF420" s="280">
        <f t="shared" si="47"/>
        <v>0</v>
      </c>
      <c r="AG420" s="280">
        <f t="shared" si="48"/>
        <v>0</v>
      </c>
      <c r="AH420" s="280">
        <f t="shared" si="49"/>
        <v>0</v>
      </c>
      <c r="AI420" s="294"/>
    </row>
    <row r="421" spans="1:35" s="22" customFormat="1" ht="16.5" customHeight="1" x14ac:dyDescent="0.2">
      <c r="A421" s="324">
        <v>404</v>
      </c>
      <c r="B421" s="325"/>
      <c r="C421" s="326"/>
      <c r="D421" s="327"/>
      <c r="E421" s="359"/>
      <c r="F421" s="328"/>
      <c r="G421" s="341"/>
      <c r="H421" s="342"/>
      <c r="I421" s="330"/>
      <c r="J421" s="331"/>
      <c r="K421" s="344"/>
      <c r="L421" s="333"/>
      <c r="M421" s="333"/>
      <c r="N421" s="345"/>
      <c r="O421" s="346"/>
      <c r="P421" s="347"/>
      <c r="Q421" s="348"/>
      <c r="R421" s="349"/>
      <c r="S421" s="339"/>
      <c r="T421" s="332"/>
      <c r="U421" s="340"/>
      <c r="V421" s="333"/>
      <c r="W421" s="450" t="s">
        <v>40</v>
      </c>
      <c r="X421" s="804"/>
      <c r="Y421" s="805" t="str">
        <f t="shared" si="43"/>
        <v/>
      </c>
      <c r="Z421" s="289"/>
      <c r="AA421" s="290"/>
      <c r="AB421" s="291">
        <f t="shared" si="45"/>
        <v>0</v>
      </c>
      <c r="AC421" s="977">
        <f t="shared" si="44"/>
        <v>0</v>
      </c>
      <c r="AD421" s="293"/>
      <c r="AE421" s="280">
        <f t="shared" si="46"/>
        <v>0</v>
      </c>
      <c r="AF421" s="280">
        <f t="shared" si="47"/>
        <v>0</v>
      </c>
      <c r="AG421" s="280">
        <f t="shared" si="48"/>
        <v>0</v>
      </c>
      <c r="AH421" s="280">
        <f t="shared" si="49"/>
        <v>0</v>
      </c>
      <c r="AI421" s="294"/>
    </row>
    <row r="422" spans="1:35" s="22" customFormat="1" ht="16.5" customHeight="1" x14ac:dyDescent="0.2">
      <c r="A422" s="324">
        <v>405</v>
      </c>
      <c r="B422" s="325"/>
      <c r="C422" s="326"/>
      <c r="D422" s="327"/>
      <c r="E422" s="359"/>
      <c r="F422" s="328"/>
      <c r="G422" s="341"/>
      <c r="H422" s="342"/>
      <c r="I422" s="330"/>
      <c r="J422" s="331"/>
      <c r="K422" s="344"/>
      <c r="L422" s="333"/>
      <c r="M422" s="333"/>
      <c r="N422" s="345"/>
      <c r="O422" s="346"/>
      <c r="P422" s="347"/>
      <c r="Q422" s="348"/>
      <c r="R422" s="349"/>
      <c r="S422" s="339"/>
      <c r="T422" s="332"/>
      <c r="U422" s="340"/>
      <c r="V422" s="333"/>
      <c r="W422" s="450" t="s">
        <v>40</v>
      </c>
      <c r="X422" s="804"/>
      <c r="Y422" s="805" t="str">
        <f t="shared" si="43"/>
        <v/>
      </c>
      <c r="Z422" s="289"/>
      <c r="AA422" s="290"/>
      <c r="AB422" s="291">
        <f t="shared" si="45"/>
        <v>0</v>
      </c>
      <c r="AC422" s="977">
        <f t="shared" si="44"/>
        <v>0</v>
      </c>
      <c r="AD422" s="293"/>
      <c r="AE422" s="280">
        <f t="shared" si="46"/>
        <v>0</v>
      </c>
      <c r="AF422" s="280">
        <f t="shared" si="47"/>
        <v>0</v>
      </c>
      <c r="AG422" s="280">
        <f t="shared" si="48"/>
        <v>0</v>
      </c>
      <c r="AH422" s="280">
        <f t="shared" si="49"/>
        <v>0</v>
      </c>
      <c r="AI422" s="294"/>
    </row>
    <row r="423" spans="1:35" s="22" customFormat="1" ht="16.5" customHeight="1" x14ac:dyDescent="0.2">
      <c r="A423" s="324">
        <v>406</v>
      </c>
      <c r="B423" s="325"/>
      <c r="C423" s="326"/>
      <c r="D423" s="327"/>
      <c r="E423" s="359"/>
      <c r="F423" s="328"/>
      <c r="G423" s="341"/>
      <c r="H423" s="342"/>
      <c r="I423" s="330"/>
      <c r="J423" s="331"/>
      <c r="K423" s="344"/>
      <c r="L423" s="333"/>
      <c r="M423" s="333"/>
      <c r="N423" s="345"/>
      <c r="O423" s="346"/>
      <c r="P423" s="347"/>
      <c r="Q423" s="348"/>
      <c r="R423" s="349"/>
      <c r="S423" s="339"/>
      <c r="T423" s="332"/>
      <c r="U423" s="340"/>
      <c r="V423" s="333"/>
      <c r="W423" s="450" t="s">
        <v>40</v>
      </c>
      <c r="X423" s="804"/>
      <c r="Y423" s="805" t="str">
        <f t="shared" si="43"/>
        <v/>
      </c>
      <c r="Z423" s="289"/>
      <c r="AA423" s="290"/>
      <c r="AB423" s="291">
        <f t="shared" si="45"/>
        <v>0</v>
      </c>
      <c r="AC423" s="977">
        <f t="shared" si="44"/>
        <v>0</v>
      </c>
      <c r="AD423" s="293"/>
      <c r="AE423" s="280">
        <f t="shared" si="46"/>
        <v>0</v>
      </c>
      <c r="AF423" s="280">
        <f t="shared" si="47"/>
        <v>0</v>
      </c>
      <c r="AG423" s="280">
        <f t="shared" si="48"/>
        <v>0</v>
      </c>
      <c r="AH423" s="280">
        <f t="shared" si="49"/>
        <v>0</v>
      </c>
      <c r="AI423" s="294"/>
    </row>
    <row r="424" spans="1:35" s="22" customFormat="1" ht="16.5" customHeight="1" x14ac:dyDescent="0.2">
      <c r="A424" s="324">
        <v>407</v>
      </c>
      <c r="B424" s="325"/>
      <c r="C424" s="326"/>
      <c r="D424" s="327"/>
      <c r="E424" s="359"/>
      <c r="F424" s="328"/>
      <c r="G424" s="341"/>
      <c r="H424" s="342"/>
      <c r="I424" s="330"/>
      <c r="J424" s="331"/>
      <c r="K424" s="344"/>
      <c r="L424" s="333"/>
      <c r="M424" s="333"/>
      <c r="N424" s="345"/>
      <c r="O424" s="346"/>
      <c r="P424" s="347"/>
      <c r="Q424" s="348"/>
      <c r="R424" s="349"/>
      <c r="S424" s="339"/>
      <c r="T424" s="332"/>
      <c r="U424" s="340"/>
      <c r="V424" s="333"/>
      <c r="W424" s="450" t="s">
        <v>40</v>
      </c>
      <c r="X424" s="804"/>
      <c r="Y424" s="805" t="str">
        <f t="shared" si="43"/>
        <v/>
      </c>
      <c r="Z424" s="289"/>
      <c r="AA424" s="290"/>
      <c r="AB424" s="291">
        <f t="shared" si="45"/>
        <v>0</v>
      </c>
      <c r="AC424" s="977">
        <f t="shared" si="44"/>
        <v>0</v>
      </c>
      <c r="AD424" s="293"/>
      <c r="AE424" s="280">
        <f t="shared" si="46"/>
        <v>0</v>
      </c>
      <c r="AF424" s="280">
        <f t="shared" si="47"/>
        <v>0</v>
      </c>
      <c r="AG424" s="280">
        <f t="shared" si="48"/>
        <v>0</v>
      </c>
      <c r="AH424" s="280">
        <f t="shared" si="49"/>
        <v>0</v>
      </c>
      <c r="AI424" s="294"/>
    </row>
    <row r="425" spans="1:35" s="22" customFormat="1" ht="16.5" customHeight="1" x14ac:dyDescent="0.2">
      <c r="A425" s="324">
        <v>408</v>
      </c>
      <c r="B425" s="325"/>
      <c r="C425" s="326"/>
      <c r="D425" s="327"/>
      <c r="E425" s="359"/>
      <c r="F425" s="328"/>
      <c r="G425" s="341"/>
      <c r="H425" s="342"/>
      <c r="I425" s="330"/>
      <c r="J425" s="331"/>
      <c r="K425" s="344"/>
      <c r="L425" s="333"/>
      <c r="M425" s="333"/>
      <c r="N425" s="345"/>
      <c r="O425" s="346"/>
      <c r="P425" s="347"/>
      <c r="Q425" s="348"/>
      <c r="R425" s="349"/>
      <c r="S425" s="339"/>
      <c r="T425" s="332"/>
      <c r="U425" s="340"/>
      <c r="V425" s="333"/>
      <c r="W425" s="450" t="s">
        <v>40</v>
      </c>
      <c r="X425" s="804"/>
      <c r="Y425" s="805" t="str">
        <f t="shared" si="43"/>
        <v/>
      </c>
      <c r="Z425" s="289"/>
      <c r="AA425" s="290"/>
      <c r="AB425" s="291">
        <f t="shared" si="45"/>
        <v>0</v>
      </c>
      <c r="AC425" s="977">
        <f t="shared" si="44"/>
        <v>0</v>
      </c>
      <c r="AD425" s="293"/>
      <c r="AE425" s="280">
        <f t="shared" si="46"/>
        <v>0</v>
      </c>
      <c r="AF425" s="280">
        <f t="shared" si="47"/>
        <v>0</v>
      </c>
      <c r="AG425" s="280">
        <f t="shared" si="48"/>
        <v>0</v>
      </c>
      <c r="AH425" s="280">
        <f t="shared" si="49"/>
        <v>0</v>
      </c>
      <c r="AI425" s="294"/>
    </row>
    <row r="426" spans="1:35" s="22" customFormat="1" ht="16.5" customHeight="1" x14ac:dyDescent="0.2">
      <c r="A426" s="324">
        <v>409</v>
      </c>
      <c r="B426" s="325"/>
      <c r="C426" s="326"/>
      <c r="D426" s="327"/>
      <c r="E426" s="359"/>
      <c r="F426" s="328"/>
      <c r="G426" s="341"/>
      <c r="H426" s="342"/>
      <c r="I426" s="330"/>
      <c r="J426" s="331"/>
      <c r="K426" s="344"/>
      <c r="L426" s="333"/>
      <c r="M426" s="333"/>
      <c r="N426" s="345"/>
      <c r="O426" s="346"/>
      <c r="P426" s="347"/>
      <c r="Q426" s="348"/>
      <c r="R426" s="349"/>
      <c r="S426" s="339"/>
      <c r="T426" s="332"/>
      <c r="U426" s="340"/>
      <c r="V426" s="333"/>
      <c r="W426" s="450" t="s">
        <v>40</v>
      </c>
      <c r="X426" s="804"/>
      <c r="Y426" s="805" t="str">
        <f t="shared" si="43"/>
        <v/>
      </c>
      <c r="Z426" s="289"/>
      <c r="AA426" s="290"/>
      <c r="AB426" s="291">
        <f t="shared" si="45"/>
        <v>0</v>
      </c>
      <c r="AC426" s="977">
        <f t="shared" si="44"/>
        <v>0</v>
      </c>
      <c r="AD426" s="293"/>
      <c r="AE426" s="280">
        <f t="shared" si="46"/>
        <v>0</v>
      </c>
      <c r="AF426" s="280">
        <f t="shared" si="47"/>
        <v>0</v>
      </c>
      <c r="AG426" s="280">
        <f t="shared" si="48"/>
        <v>0</v>
      </c>
      <c r="AH426" s="280">
        <f t="shared" si="49"/>
        <v>0</v>
      </c>
      <c r="AI426" s="294"/>
    </row>
    <row r="427" spans="1:35" s="22" customFormat="1" ht="16.5" customHeight="1" x14ac:dyDescent="0.2">
      <c r="A427" s="324">
        <v>410</v>
      </c>
      <c r="B427" s="325"/>
      <c r="C427" s="326"/>
      <c r="D427" s="327"/>
      <c r="E427" s="359"/>
      <c r="F427" s="328"/>
      <c r="G427" s="341"/>
      <c r="H427" s="342"/>
      <c r="I427" s="330"/>
      <c r="J427" s="331"/>
      <c r="K427" s="344"/>
      <c r="L427" s="333"/>
      <c r="M427" s="333"/>
      <c r="N427" s="345"/>
      <c r="O427" s="346"/>
      <c r="P427" s="347"/>
      <c r="Q427" s="348"/>
      <c r="R427" s="349"/>
      <c r="S427" s="339"/>
      <c r="T427" s="332"/>
      <c r="U427" s="340"/>
      <c r="V427" s="333"/>
      <c r="W427" s="450" t="s">
        <v>40</v>
      </c>
      <c r="X427" s="804"/>
      <c r="Y427" s="805" t="str">
        <f t="shared" si="43"/>
        <v/>
      </c>
      <c r="Z427" s="289"/>
      <c r="AA427" s="290"/>
      <c r="AB427" s="291">
        <f t="shared" si="45"/>
        <v>0</v>
      </c>
      <c r="AC427" s="977">
        <f t="shared" si="44"/>
        <v>0</v>
      </c>
      <c r="AD427" s="293"/>
      <c r="AE427" s="280">
        <f t="shared" si="46"/>
        <v>0</v>
      </c>
      <c r="AF427" s="280">
        <f t="shared" si="47"/>
        <v>0</v>
      </c>
      <c r="AG427" s="280">
        <f t="shared" si="48"/>
        <v>0</v>
      </c>
      <c r="AH427" s="280">
        <f t="shared" si="49"/>
        <v>0</v>
      </c>
      <c r="AI427" s="294"/>
    </row>
    <row r="428" spans="1:35" s="22" customFormat="1" ht="16.5" customHeight="1" x14ac:dyDescent="0.2">
      <c r="A428" s="324">
        <v>411</v>
      </c>
      <c r="B428" s="325"/>
      <c r="C428" s="326"/>
      <c r="D428" s="327"/>
      <c r="E428" s="359"/>
      <c r="F428" s="328"/>
      <c r="G428" s="341"/>
      <c r="H428" s="342"/>
      <c r="I428" s="330"/>
      <c r="J428" s="331"/>
      <c r="K428" s="344"/>
      <c r="L428" s="333"/>
      <c r="M428" s="333"/>
      <c r="N428" s="345"/>
      <c r="O428" s="346"/>
      <c r="P428" s="347"/>
      <c r="Q428" s="348"/>
      <c r="R428" s="349"/>
      <c r="S428" s="339"/>
      <c r="T428" s="332"/>
      <c r="U428" s="340"/>
      <c r="V428" s="333"/>
      <c r="W428" s="450" t="s">
        <v>40</v>
      </c>
      <c r="X428" s="804"/>
      <c r="Y428" s="805" t="str">
        <f t="shared" si="43"/>
        <v/>
      </c>
      <c r="Z428" s="289"/>
      <c r="AA428" s="290"/>
      <c r="AB428" s="291">
        <f t="shared" si="45"/>
        <v>0</v>
      </c>
      <c r="AC428" s="977">
        <f t="shared" si="44"/>
        <v>0</v>
      </c>
      <c r="AD428" s="293"/>
      <c r="AE428" s="280">
        <f t="shared" si="46"/>
        <v>0</v>
      </c>
      <c r="AF428" s="280">
        <f t="shared" si="47"/>
        <v>0</v>
      </c>
      <c r="AG428" s="280">
        <f t="shared" si="48"/>
        <v>0</v>
      </c>
      <c r="AH428" s="280">
        <f t="shared" si="49"/>
        <v>0</v>
      </c>
      <c r="AI428" s="294"/>
    </row>
    <row r="429" spans="1:35" s="22" customFormat="1" ht="16.5" customHeight="1" x14ac:dyDescent="0.2">
      <c r="A429" s="324">
        <v>412</v>
      </c>
      <c r="B429" s="325"/>
      <c r="C429" s="326"/>
      <c r="D429" s="327"/>
      <c r="E429" s="359"/>
      <c r="F429" s="328"/>
      <c r="G429" s="341"/>
      <c r="H429" s="342"/>
      <c r="I429" s="330"/>
      <c r="J429" s="331"/>
      <c r="K429" s="344"/>
      <c r="L429" s="333"/>
      <c r="M429" s="333"/>
      <c r="N429" s="345"/>
      <c r="O429" s="346"/>
      <c r="P429" s="347"/>
      <c r="Q429" s="348"/>
      <c r="R429" s="349"/>
      <c r="S429" s="339"/>
      <c r="T429" s="332"/>
      <c r="U429" s="340"/>
      <c r="V429" s="333"/>
      <c r="W429" s="450" t="s">
        <v>40</v>
      </c>
      <c r="X429" s="804"/>
      <c r="Y429" s="805" t="str">
        <f t="shared" si="43"/>
        <v/>
      </c>
      <c r="Z429" s="289"/>
      <c r="AA429" s="290"/>
      <c r="AB429" s="291">
        <f t="shared" si="45"/>
        <v>0</v>
      </c>
      <c r="AC429" s="977">
        <f t="shared" si="44"/>
        <v>0</v>
      </c>
      <c r="AD429" s="293"/>
      <c r="AE429" s="280">
        <f t="shared" si="46"/>
        <v>0</v>
      </c>
      <c r="AF429" s="280">
        <f t="shared" si="47"/>
        <v>0</v>
      </c>
      <c r="AG429" s="280">
        <f t="shared" si="48"/>
        <v>0</v>
      </c>
      <c r="AH429" s="280">
        <f t="shared" si="49"/>
        <v>0</v>
      </c>
      <c r="AI429" s="294"/>
    </row>
    <row r="430" spans="1:35" s="22" customFormat="1" ht="16.5" customHeight="1" x14ac:dyDescent="0.2">
      <c r="A430" s="324">
        <v>413</v>
      </c>
      <c r="B430" s="325"/>
      <c r="C430" s="326"/>
      <c r="D430" s="327"/>
      <c r="E430" s="359"/>
      <c r="F430" s="328"/>
      <c r="G430" s="341"/>
      <c r="H430" s="342"/>
      <c r="I430" s="330"/>
      <c r="J430" s="331"/>
      <c r="K430" s="344"/>
      <c r="L430" s="333"/>
      <c r="M430" s="333"/>
      <c r="N430" s="345"/>
      <c r="O430" s="346"/>
      <c r="P430" s="347"/>
      <c r="Q430" s="348"/>
      <c r="R430" s="349"/>
      <c r="S430" s="339"/>
      <c r="T430" s="332"/>
      <c r="U430" s="340"/>
      <c r="V430" s="333"/>
      <c r="W430" s="450" t="s">
        <v>40</v>
      </c>
      <c r="X430" s="804"/>
      <c r="Y430" s="805" t="str">
        <f t="shared" si="43"/>
        <v/>
      </c>
      <c r="Z430" s="289"/>
      <c r="AA430" s="290"/>
      <c r="AB430" s="291">
        <f t="shared" si="45"/>
        <v>0</v>
      </c>
      <c r="AC430" s="977">
        <f t="shared" si="44"/>
        <v>0</v>
      </c>
      <c r="AD430" s="293"/>
      <c r="AE430" s="280">
        <f t="shared" si="46"/>
        <v>0</v>
      </c>
      <c r="AF430" s="280">
        <f t="shared" si="47"/>
        <v>0</v>
      </c>
      <c r="AG430" s="280">
        <f t="shared" si="48"/>
        <v>0</v>
      </c>
      <c r="AH430" s="280">
        <f t="shared" si="49"/>
        <v>0</v>
      </c>
      <c r="AI430" s="294"/>
    </row>
    <row r="431" spans="1:35" s="22" customFormat="1" ht="16.5" customHeight="1" x14ac:dyDescent="0.2">
      <c r="A431" s="324">
        <v>414</v>
      </c>
      <c r="B431" s="325"/>
      <c r="C431" s="326"/>
      <c r="D431" s="327"/>
      <c r="E431" s="359"/>
      <c r="F431" s="328"/>
      <c r="G431" s="341"/>
      <c r="H431" s="342"/>
      <c r="I431" s="330"/>
      <c r="J431" s="331"/>
      <c r="K431" s="344"/>
      <c r="L431" s="333"/>
      <c r="M431" s="333"/>
      <c r="N431" s="345"/>
      <c r="O431" s="346"/>
      <c r="P431" s="347"/>
      <c r="Q431" s="348"/>
      <c r="R431" s="349"/>
      <c r="S431" s="339"/>
      <c r="T431" s="332"/>
      <c r="U431" s="340"/>
      <c r="V431" s="333"/>
      <c r="W431" s="450" t="s">
        <v>40</v>
      </c>
      <c r="X431" s="804"/>
      <c r="Y431" s="805" t="str">
        <f t="shared" si="43"/>
        <v/>
      </c>
      <c r="Z431" s="289"/>
      <c r="AA431" s="290"/>
      <c r="AB431" s="291">
        <f t="shared" si="45"/>
        <v>0</v>
      </c>
      <c r="AC431" s="977">
        <f t="shared" si="44"/>
        <v>0</v>
      </c>
      <c r="AD431" s="293"/>
      <c r="AE431" s="280">
        <f t="shared" si="46"/>
        <v>0</v>
      </c>
      <c r="AF431" s="280">
        <f t="shared" si="47"/>
        <v>0</v>
      </c>
      <c r="AG431" s="280">
        <f t="shared" si="48"/>
        <v>0</v>
      </c>
      <c r="AH431" s="280">
        <f t="shared" si="49"/>
        <v>0</v>
      </c>
      <c r="AI431" s="294"/>
    </row>
    <row r="432" spans="1:35" s="22" customFormat="1" ht="16.5" customHeight="1" x14ac:dyDescent="0.2">
      <c r="A432" s="324">
        <v>415</v>
      </c>
      <c r="B432" s="325"/>
      <c r="C432" s="326"/>
      <c r="D432" s="327"/>
      <c r="E432" s="359"/>
      <c r="F432" s="328"/>
      <c r="G432" s="341"/>
      <c r="H432" s="342"/>
      <c r="I432" s="330"/>
      <c r="J432" s="331"/>
      <c r="K432" s="344"/>
      <c r="L432" s="333"/>
      <c r="M432" s="333"/>
      <c r="N432" s="345"/>
      <c r="O432" s="346"/>
      <c r="P432" s="347"/>
      <c r="Q432" s="348"/>
      <c r="R432" s="349"/>
      <c r="S432" s="339"/>
      <c r="T432" s="332"/>
      <c r="U432" s="340"/>
      <c r="V432" s="333"/>
      <c r="W432" s="450" t="s">
        <v>40</v>
      </c>
      <c r="X432" s="804"/>
      <c r="Y432" s="805" t="str">
        <f t="shared" si="43"/>
        <v/>
      </c>
      <c r="Z432" s="289"/>
      <c r="AA432" s="290"/>
      <c r="AB432" s="291">
        <f t="shared" si="45"/>
        <v>0</v>
      </c>
      <c r="AC432" s="977">
        <f t="shared" si="44"/>
        <v>0</v>
      </c>
      <c r="AD432" s="293"/>
      <c r="AE432" s="280">
        <f t="shared" si="46"/>
        <v>0</v>
      </c>
      <c r="AF432" s="280">
        <f t="shared" si="47"/>
        <v>0</v>
      </c>
      <c r="AG432" s="280">
        <f t="shared" si="48"/>
        <v>0</v>
      </c>
      <c r="AH432" s="280">
        <f t="shared" si="49"/>
        <v>0</v>
      </c>
      <c r="AI432" s="294"/>
    </row>
    <row r="433" spans="1:35" s="22" customFormat="1" ht="16.5" customHeight="1" x14ac:dyDescent="0.2">
      <c r="A433" s="324">
        <v>416</v>
      </c>
      <c r="B433" s="325"/>
      <c r="C433" s="326"/>
      <c r="D433" s="327"/>
      <c r="E433" s="359"/>
      <c r="F433" s="328"/>
      <c r="G433" s="341"/>
      <c r="H433" s="342"/>
      <c r="I433" s="330"/>
      <c r="J433" s="331"/>
      <c r="K433" s="344"/>
      <c r="L433" s="333"/>
      <c r="M433" s="333"/>
      <c r="N433" s="345"/>
      <c r="O433" s="346"/>
      <c r="P433" s="347"/>
      <c r="Q433" s="348"/>
      <c r="R433" s="349"/>
      <c r="S433" s="339"/>
      <c r="T433" s="332"/>
      <c r="U433" s="340"/>
      <c r="V433" s="333"/>
      <c r="W433" s="450" t="s">
        <v>40</v>
      </c>
      <c r="X433" s="804"/>
      <c r="Y433" s="805" t="str">
        <f t="shared" si="43"/>
        <v/>
      </c>
      <c r="Z433" s="289"/>
      <c r="AA433" s="290"/>
      <c r="AB433" s="291">
        <f t="shared" si="45"/>
        <v>0</v>
      </c>
      <c r="AC433" s="977">
        <f t="shared" si="44"/>
        <v>0</v>
      </c>
      <c r="AD433" s="293"/>
      <c r="AE433" s="280">
        <f t="shared" si="46"/>
        <v>0</v>
      </c>
      <c r="AF433" s="280">
        <f t="shared" si="47"/>
        <v>0</v>
      </c>
      <c r="AG433" s="280">
        <f t="shared" si="48"/>
        <v>0</v>
      </c>
      <c r="AH433" s="280">
        <f t="shared" si="49"/>
        <v>0</v>
      </c>
      <c r="AI433" s="294"/>
    </row>
    <row r="434" spans="1:35" s="22" customFormat="1" ht="16.5" customHeight="1" x14ac:dyDescent="0.2">
      <c r="A434" s="324">
        <v>417</v>
      </c>
      <c r="B434" s="325"/>
      <c r="C434" s="326"/>
      <c r="D434" s="327"/>
      <c r="E434" s="359"/>
      <c r="F434" s="328"/>
      <c r="G434" s="341"/>
      <c r="H434" s="342"/>
      <c r="I434" s="330"/>
      <c r="J434" s="331"/>
      <c r="K434" s="344"/>
      <c r="L434" s="333"/>
      <c r="M434" s="333"/>
      <c r="N434" s="345"/>
      <c r="O434" s="346"/>
      <c r="P434" s="347"/>
      <c r="Q434" s="348"/>
      <c r="R434" s="349"/>
      <c r="S434" s="339"/>
      <c r="T434" s="332"/>
      <c r="U434" s="340"/>
      <c r="V434" s="333"/>
      <c r="W434" s="450" t="s">
        <v>40</v>
      </c>
      <c r="X434" s="804"/>
      <c r="Y434" s="805" t="str">
        <f t="shared" si="43"/>
        <v/>
      </c>
      <c r="Z434" s="289"/>
      <c r="AA434" s="290"/>
      <c r="AB434" s="291">
        <f t="shared" si="45"/>
        <v>0</v>
      </c>
      <c r="AC434" s="977">
        <f t="shared" si="44"/>
        <v>0</v>
      </c>
      <c r="AD434" s="293"/>
      <c r="AE434" s="280">
        <f t="shared" si="46"/>
        <v>0</v>
      </c>
      <c r="AF434" s="280">
        <f t="shared" si="47"/>
        <v>0</v>
      </c>
      <c r="AG434" s="280">
        <f t="shared" si="48"/>
        <v>0</v>
      </c>
      <c r="AH434" s="280">
        <f t="shared" si="49"/>
        <v>0</v>
      </c>
      <c r="AI434" s="294"/>
    </row>
    <row r="435" spans="1:35" s="22" customFormat="1" ht="16.5" customHeight="1" x14ac:dyDescent="0.2">
      <c r="A435" s="324">
        <v>418</v>
      </c>
      <c r="B435" s="325"/>
      <c r="C435" s="326"/>
      <c r="D435" s="327"/>
      <c r="E435" s="359"/>
      <c r="F435" s="328"/>
      <c r="G435" s="341"/>
      <c r="H435" s="342"/>
      <c r="I435" s="330"/>
      <c r="J435" s="331"/>
      <c r="K435" s="344"/>
      <c r="L435" s="333"/>
      <c r="M435" s="333"/>
      <c r="N435" s="345"/>
      <c r="O435" s="346"/>
      <c r="P435" s="347"/>
      <c r="Q435" s="348"/>
      <c r="R435" s="349"/>
      <c r="S435" s="339"/>
      <c r="T435" s="332"/>
      <c r="U435" s="340"/>
      <c r="V435" s="333"/>
      <c r="W435" s="450" t="s">
        <v>40</v>
      </c>
      <c r="X435" s="804"/>
      <c r="Y435" s="805" t="str">
        <f t="shared" si="43"/>
        <v/>
      </c>
      <c r="Z435" s="289"/>
      <c r="AA435" s="290"/>
      <c r="AB435" s="291">
        <f t="shared" si="45"/>
        <v>0</v>
      </c>
      <c r="AC435" s="977">
        <f t="shared" si="44"/>
        <v>0</v>
      </c>
      <c r="AD435" s="293"/>
      <c r="AE435" s="280">
        <f t="shared" si="46"/>
        <v>0</v>
      </c>
      <c r="AF435" s="280">
        <f t="shared" si="47"/>
        <v>0</v>
      </c>
      <c r="AG435" s="280">
        <f t="shared" si="48"/>
        <v>0</v>
      </c>
      <c r="AH435" s="280">
        <f t="shared" si="49"/>
        <v>0</v>
      </c>
      <c r="AI435" s="294"/>
    </row>
    <row r="436" spans="1:35" s="22" customFormat="1" ht="16.5" customHeight="1" x14ac:dyDescent="0.2">
      <c r="A436" s="324">
        <v>419</v>
      </c>
      <c r="B436" s="325"/>
      <c r="C436" s="326"/>
      <c r="D436" s="327"/>
      <c r="E436" s="359"/>
      <c r="F436" s="328"/>
      <c r="G436" s="341"/>
      <c r="H436" s="342"/>
      <c r="I436" s="330"/>
      <c r="J436" s="331"/>
      <c r="K436" s="344"/>
      <c r="L436" s="333"/>
      <c r="M436" s="333"/>
      <c r="N436" s="345"/>
      <c r="O436" s="346"/>
      <c r="P436" s="347"/>
      <c r="Q436" s="348"/>
      <c r="R436" s="349"/>
      <c r="S436" s="339"/>
      <c r="T436" s="332"/>
      <c r="U436" s="340"/>
      <c r="V436" s="333"/>
      <c r="W436" s="450" t="s">
        <v>40</v>
      </c>
      <c r="X436" s="804"/>
      <c r="Y436" s="805" t="str">
        <f t="shared" si="43"/>
        <v/>
      </c>
      <c r="Z436" s="289"/>
      <c r="AA436" s="290"/>
      <c r="AB436" s="291">
        <f t="shared" si="45"/>
        <v>0</v>
      </c>
      <c r="AC436" s="977">
        <f t="shared" si="44"/>
        <v>0</v>
      </c>
      <c r="AD436" s="293"/>
      <c r="AE436" s="280">
        <f t="shared" si="46"/>
        <v>0</v>
      </c>
      <c r="AF436" s="280">
        <f t="shared" si="47"/>
        <v>0</v>
      </c>
      <c r="AG436" s="280">
        <f t="shared" si="48"/>
        <v>0</v>
      </c>
      <c r="AH436" s="280">
        <f t="shared" si="49"/>
        <v>0</v>
      </c>
      <c r="AI436" s="294"/>
    </row>
    <row r="437" spans="1:35" s="22" customFormat="1" ht="16.5" customHeight="1" x14ac:dyDescent="0.2">
      <c r="A437" s="324">
        <v>420</v>
      </c>
      <c r="B437" s="325"/>
      <c r="C437" s="326"/>
      <c r="D437" s="327"/>
      <c r="E437" s="359"/>
      <c r="F437" s="328"/>
      <c r="G437" s="341"/>
      <c r="H437" s="342"/>
      <c r="I437" s="330"/>
      <c r="J437" s="331"/>
      <c r="K437" s="344"/>
      <c r="L437" s="333"/>
      <c r="M437" s="333"/>
      <c r="N437" s="345"/>
      <c r="O437" s="346"/>
      <c r="P437" s="347"/>
      <c r="Q437" s="348"/>
      <c r="R437" s="349"/>
      <c r="S437" s="339"/>
      <c r="T437" s="332"/>
      <c r="U437" s="340"/>
      <c r="V437" s="333"/>
      <c r="W437" s="450" t="s">
        <v>40</v>
      </c>
      <c r="X437" s="804"/>
      <c r="Y437" s="805" t="str">
        <f t="shared" si="43"/>
        <v/>
      </c>
      <c r="Z437" s="289"/>
      <c r="AA437" s="290"/>
      <c r="AB437" s="291">
        <f t="shared" si="45"/>
        <v>0</v>
      </c>
      <c r="AC437" s="977">
        <f t="shared" si="44"/>
        <v>0</v>
      </c>
      <c r="AD437" s="293"/>
      <c r="AE437" s="280">
        <f t="shared" si="46"/>
        <v>0</v>
      </c>
      <c r="AF437" s="280">
        <f t="shared" si="47"/>
        <v>0</v>
      </c>
      <c r="AG437" s="280">
        <f t="shared" si="48"/>
        <v>0</v>
      </c>
      <c r="AH437" s="280">
        <f t="shared" si="49"/>
        <v>0</v>
      </c>
      <c r="AI437" s="294"/>
    </row>
    <row r="438" spans="1:35" s="22" customFormat="1" ht="16.5" customHeight="1" x14ac:dyDescent="0.2">
      <c r="A438" s="324">
        <v>421</v>
      </c>
      <c r="B438" s="325"/>
      <c r="C438" s="326"/>
      <c r="D438" s="327"/>
      <c r="E438" s="359"/>
      <c r="F438" s="328"/>
      <c r="G438" s="341"/>
      <c r="H438" s="342"/>
      <c r="I438" s="330"/>
      <c r="J438" s="331"/>
      <c r="K438" s="344"/>
      <c r="L438" s="333"/>
      <c r="M438" s="333"/>
      <c r="N438" s="345"/>
      <c r="O438" s="346"/>
      <c r="P438" s="347"/>
      <c r="Q438" s="348"/>
      <c r="R438" s="349"/>
      <c r="S438" s="339"/>
      <c r="T438" s="332"/>
      <c r="U438" s="340"/>
      <c r="V438" s="333"/>
      <c r="W438" s="450" t="s">
        <v>40</v>
      </c>
      <c r="X438" s="804"/>
      <c r="Y438" s="805" t="str">
        <f t="shared" si="43"/>
        <v/>
      </c>
      <c r="Z438" s="289"/>
      <c r="AA438" s="290"/>
      <c r="AB438" s="291">
        <f t="shared" si="45"/>
        <v>0</v>
      </c>
      <c r="AC438" s="977">
        <f t="shared" si="44"/>
        <v>0</v>
      </c>
      <c r="AD438" s="293"/>
      <c r="AE438" s="280">
        <f t="shared" si="46"/>
        <v>0</v>
      </c>
      <c r="AF438" s="280">
        <f t="shared" si="47"/>
        <v>0</v>
      </c>
      <c r="AG438" s="280">
        <f t="shared" si="48"/>
        <v>0</v>
      </c>
      <c r="AH438" s="280">
        <f t="shared" si="49"/>
        <v>0</v>
      </c>
      <c r="AI438" s="294"/>
    </row>
    <row r="439" spans="1:35" s="22" customFormat="1" ht="16.5" customHeight="1" x14ac:dyDescent="0.2">
      <c r="A439" s="324">
        <v>422</v>
      </c>
      <c r="B439" s="325"/>
      <c r="C439" s="326"/>
      <c r="D439" s="327"/>
      <c r="E439" s="359"/>
      <c r="F439" s="328"/>
      <c r="G439" s="341"/>
      <c r="H439" s="342"/>
      <c r="I439" s="330"/>
      <c r="J439" s="331"/>
      <c r="K439" s="344"/>
      <c r="L439" s="333"/>
      <c r="M439" s="333"/>
      <c r="N439" s="345"/>
      <c r="O439" s="346"/>
      <c r="P439" s="347"/>
      <c r="Q439" s="348"/>
      <c r="R439" s="349"/>
      <c r="S439" s="339"/>
      <c r="T439" s="332"/>
      <c r="U439" s="340"/>
      <c r="V439" s="333"/>
      <c r="W439" s="450" t="s">
        <v>40</v>
      </c>
      <c r="X439" s="804"/>
      <c r="Y439" s="805" t="str">
        <f t="shared" si="43"/>
        <v/>
      </c>
      <c r="Z439" s="289"/>
      <c r="AA439" s="290"/>
      <c r="AB439" s="291">
        <f t="shared" si="45"/>
        <v>0</v>
      </c>
      <c r="AC439" s="977">
        <f t="shared" si="44"/>
        <v>0</v>
      </c>
      <c r="AD439" s="293"/>
      <c r="AE439" s="280">
        <f t="shared" si="46"/>
        <v>0</v>
      </c>
      <c r="AF439" s="280">
        <f t="shared" si="47"/>
        <v>0</v>
      </c>
      <c r="AG439" s="280">
        <f t="shared" si="48"/>
        <v>0</v>
      </c>
      <c r="AH439" s="280">
        <f t="shared" si="49"/>
        <v>0</v>
      </c>
      <c r="AI439" s="294"/>
    </row>
    <row r="440" spans="1:35" s="22" customFormat="1" ht="16.5" customHeight="1" x14ac:dyDescent="0.2">
      <c r="A440" s="324">
        <v>423</v>
      </c>
      <c r="B440" s="325"/>
      <c r="C440" s="326"/>
      <c r="D440" s="327"/>
      <c r="E440" s="359"/>
      <c r="F440" s="328"/>
      <c r="G440" s="341"/>
      <c r="H440" s="342"/>
      <c r="I440" s="330"/>
      <c r="J440" s="331"/>
      <c r="K440" s="344"/>
      <c r="L440" s="333"/>
      <c r="M440" s="333"/>
      <c r="N440" s="345"/>
      <c r="O440" s="346"/>
      <c r="P440" s="347"/>
      <c r="Q440" s="348"/>
      <c r="R440" s="349"/>
      <c r="S440" s="339"/>
      <c r="T440" s="332"/>
      <c r="U440" s="340"/>
      <c r="V440" s="333"/>
      <c r="W440" s="450" t="s">
        <v>40</v>
      </c>
      <c r="X440" s="804"/>
      <c r="Y440" s="805" t="str">
        <f t="shared" si="43"/>
        <v/>
      </c>
      <c r="Z440" s="289"/>
      <c r="AA440" s="290"/>
      <c r="AB440" s="291">
        <f t="shared" si="45"/>
        <v>0</v>
      </c>
      <c r="AC440" s="977">
        <f t="shared" si="44"/>
        <v>0</v>
      </c>
      <c r="AD440" s="293"/>
      <c r="AE440" s="280">
        <f t="shared" si="46"/>
        <v>0</v>
      </c>
      <c r="AF440" s="280">
        <f t="shared" si="47"/>
        <v>0</v>
      </c>
      <c r="AG440" s="280">
        <f t="shared" si="48"/>
        <v>0</v>
      </c>
      <c r="AH440" s="280">
        <f t="shared" si="49"/>
        <v>0</v>
      </c>
      <c r="AI440" s="294"/>
    </row>
    <row r="441" spans="1:35" s="22" customFormat="1" ht="16.5" customHeight="1" x14ac:dyDescent="0.2">
      <c r="A441" s="324">
        <v>424</v>
      </c>
      <c r="B441" s="325"/>
      <c r="C441" s="326"/>
      <c r="D441" s="327"/>
      <c r="E441" s="359"/>
      <c r="F441" s="328"/>
      <c r="G441" s="341"/>
      <c r="H441" s="342"/>
      <c r="I441" s="330"/>
      <c r="J441" s="331"/>
      <c r="K441" s="344"/>
      <c r="L441" s="333"/>
      <c r="M441" s="333"/>
      <c r="N441" s="345"/>
      <c r="O441" s="346"/>
      <c r="P441" s="347"/>
      <c r="Q441" s="348"/>
      <c r="R441" s="349"/>
      <c r="S441" s="339"/>
      <c r="T441" s="332"/>
      <c r="U441" s="340"/>
      <c r="V441" s="333"/>
      <c r="W441" s="450" t="s">
        <v>40</v>
      </c>
      <c r="X441" s="804"/>
      <c r="Y441" s="805" t="str">
        <f t="shared" si="43"/>
        <v/>
      </c>
      <c r="Z441" s="289"/>
      <c r="AA441" s="290"/>
      <c r="AB441" s="291">
        <f t="shared" si="45"/>
        <v>0</v>
      </c>
      <c r="AC441" s="977">
        <f t="shared" si="44"/>
        <v>0</v>
      </c>
      <c r="AD441" s="293"/>
      <c r="AE441" s="280">
        <f t="shared" si="46"/>
        <v>0</v>
      </c>
      <c r="AF441" s="280">
        <f t="shared" si="47"/>
        <v>0</v>
      </c>
      <c r="AG441" s="280">
        <f t="shared" si="48"/>
        <v>0</v>
      </c>
      <c r="AH441" s="280">
        <f t="shared" si="49"/>
        <v>0</v>
      </c>
      <c r="AI441" s="294"/>
    </row>
    <row r="442" spans="1:35" s="22" customFormat="1" ht="16.5" customHeight="1" x14ac:dyDescent="0.2">
      <c r="A442" s="324">
        <v>425</v>
      </c>
      <c r="B442" s="325"/>
      <c r="C442" s="326"/>
      <c r="D442" s="327"/>
      <c r="E442" s="359"/>
      <c r="F442" s="328"/>
      <c r="G442" s="341"/>
      <c r="H442" s="342"/>
      <c r="I442" s="330"/>
      <c r="J442" s="331"/>
      <c r="K442" s="344"/>
      <c r="L442" s="333"/>
      <c r="M442" s="333"/>
      <c r="N442" s="345"/>
      <c r="O442" s="346"/>
      <c r="P442" s="347"/>
      <c r="Q442" s="348"/>
      <c r="R442" s="349"/>
      <c r="S442" s="339"/>
      <c r="T442" s="332"/>
      <c r="U442" s="340"/>
      <c r="V442" s="333"/>
      <c r="W442" s="450" t="s">
        <v>40</v>
      </c>
      <c r="X442" s="804"/>
      <c r="Y442" s="805" t="str">
        <f t="shared" si="43"/>
        <v/>
      </c>
      <c r="Z442" s="289"/>
      <c r="AA442" s="290"/>
      <c r="AB442" s="291">
        <f t="shared" si="45"/>
        <v>0</v>
      </c>
      <c r="AC442" s="977">
        <f t="shared" si="44"/>
        <v>0</v>
      </c>
      <c r="AD442" s="293"/>
      <c r="AE442" s="280">
        <f t="shared" si="46"/>
        <v>0</v>
      </c>
      <c r="AF442" s="280">
        <f t="shared" si="47"/>
        <v>0</v>
      </c>
      <c r="AG442" s="280">
        <f t="shared" si="48"/>
        <v>0</v>
      </c>
      <c r="AH442" s="280">
        <f t="shared" si="49"/>
        <v>0</v>
      </c>
      <c r="AI442" s="294"/>
    </row>
    <row r="443" spans="1:35" s="22" customFormat="1" ht="16.5" customHeight="1" x14ac:dyDescent="0.2">
      <c r="A443" s="324">
        <v>426</v>
      </c>
      <c r="B443" s="325"/>
      <c r="C443" s="326"/>
      <c r="D443" s="327"/>
      <c r="E443" s="359"/>
      <c r="F443" s="328"/>
      <c r="G443" s="341"/>
      <c r="H443" s="342"/>
      <c r="I443" s="330"/>
      <c r="J443" s="331"/>
      <c r="K443" s="344"/>
      <c r="L443" s="333"/>
      <c r="M443" s="333"/>
      <c r="N443" s="345"/>
      <c r="O443" s="346"/>
      <c r="P443" s="347"/>
      <c r="Q443" s="348"/>
      <c r="R443" s="349"/>
      <c r="S443" s="339"/>
      <c r="T443" s="332"/>
      <c r="U443" s="340"/>
      <c r="V443" s="333"/>
      <c r="W443" s="450" t="s">
        <v>40</v>
      </c>
      <c r="X443" s="804"/>
      <c r="Y443" s="805" t="str">
        <f t="shared" si="43"/>
        <v/>
      </c>
      <c r="Z443" s="289"/>
      <c r="AA443" s="290"/>
      <c r="AB443" s="291">
        <f t="shared" si="45"/>
        <v>0</v>
      </c>
      <c r="AC443" s="977">
        <f t="shared" si="44"/>
        <v>0</v>
      </c>
      <c r="AD443" s="293"/>
      <c r="AE443" s="280">
        <f t="shared" si="46"/>
        <v>0</v>
      </c>
      <c r="AF443" s="280">
        <f t="shared" si="47"/>
        <v>0</v>
      </c>
      <c r="AG443" s="280">
        <f t="shared" si="48"/>
        <v>0</v>
      </c>
      <c r="AH443" s="280">
        <f t="shared" si="49"/>
        <v>0</v>
      </c>
      <c r="AI443" s="294"/>
    </row>
    <row r="444" spans="1:35" s="22" customFormat="1" ht="16.5" customHeight="1" x14ac:dyDescent="0.2">
      <c r="A444" s="324">
        <v>427</v>
      </c>
      <c r="B444" s="325"/>
      <c r="C444" s="326"/>
      <c r="D444" s="327"/>
      <c r="E444" s="359"/>
      <c r="F444" s="328"/>
      <c r="G444" s="341"/>
      <c r="H444" s="342"/>
      <c r="I444" s="330"/>
      <c r="J444" s="331"/>
      <c r="K444" s="344"/>
      <c r="L444" s="333"/>
      <c r="M444" s="333"/>
      <c r="N444" s="345"/>
      <c r="O444" s="346"/>
      <c r="P444" s="347"/>
      <c r="Q444" s="348"/>
      <c r="R444" s="349"/>
      <c r="S444" s="339"/>
      <c r="T444" s="332"/>
      <c r="U444" s="340"/>
      <c r="V444" s="333"/>
      <c r="W444" s="450" t="s">
        <v>40</v>
      </c>
      <c r="X444" s="804"/>
      <c r="Y444" s="805" t="str">
        <f t="shared" si="43"/>
        <v/>
      </c>
      <c r="Z444" s="289"/>
      <c r="AA444" s="290"/>
      <c r="AB444" s="291">
        <f t="shared" si="45"/>
        <v>0</v>
      </c>
      <c r="AC444" s="977">
        <f t="shared" si="44"/>
        <v>0</v>
      </c>
      <c r="AD444" s="293"/>
      <c r="AE444" s="280">
        <f t="shared" si="46"/>
        <v>0</v>
      </c>
      <c r="AF444" s="280">
        <f t="shared" si="47"/>
        <v>0</v>
      </c>
      <c r="AG444" s="280">
        <f t="shared" si="48"/>
        <v>0</v>
      </c>
      <c r="AH444" s="280">
        <f t="shared" si="49"/>
        <v>0</v>
      </c>
      <c r="AI444" s="294"/>
    </row>
    <row r="445" spans="1:35" s="22" customFormat="1" ht="16.5" customHeight="1" x14ac:dyDescent="0.2">
      <c r="A445" s="324">
        <v>428</v>
      </c>
      <c r="B445" s="325"/>
      <c r="C445" s="326"/>
      <c r="D445" s="327"/>
      <c r="E445" s="359"/>
      <c r="F445" s="328"/>
      <c r="G445" s="341"/>
      <c r="H445" s="342"/>
      <c r="I445" s="330"/>
      <c r="J445" s="331"/>
      <c r="K445" s="344"/>
      <c r="L445" s="333"/>
      <c r="M445" s="333"/>
      <c r="N445" s="345"/>
      <c r="O445" s="346"/>
      <c r="P445" s="347"/>
      <c r="Q445" s="348"/>
      <c r="R445" s="349"/>
      <c r="S445" s="339"/>
      <c r="T445" s="332"/>
      <c r="U445" s="340"/>
      <c r="V445" s="333"/>
      <c r="W445" s="450" t="s">
        <v>40</v>
      </c>
      <c r="X445" s="804"/>
      <c r="Y445" s="805" t="str">
        <f t="shared" si="43"/>
        <v/>
      </c>
      <c r="Z445" s="289"/>
      <c r="AA445" s="290"/>
      <c r="AB445" s="291">
        <f t="shared" si="45"/>
        <v>0</v>
      </c>
      <c r="AC445" s="977">
        <f t="shared" si="44"/>
        <v>0</v>
      </c>
      <c r="AD445" s="293"/>
      <c r="AE445" s="280">
        <f t="shared" si="46"/>
        <v>0</v>
      </c>
      <c r="AF445" s="280">
        <f t="shared" si="47"/>
        <v>0</v>
      </c>
      <c r="AG445" s="280">
        <f t="shared" si="48"/>
        <v>0</v>
      </c>
      <c r="AH445" s="280">
        <f t="shared" si="49"/>
        <v>0</v>
      </c>
      <c r="AI445" s="294"/>
    </row>
    <row r="446" spans="1:35" s="22" customFormat="1" ht="16.5" customHeight="1" x14ac:dyDescent="0.2">
      <c r="A446" s="324">
        <v>429</v>
      </c>
      <c r="B446" s="325"/>
      <c r="C446" s="326"/>
      <c r="D446" s="327"/>
      <c r="E446" s="359"/>
      <c r="F446" s="328"/>
      <c r="G446" s="341"/>
      <c r="H446" s="342"/>
      <c r="I446" s="330"/>
      <c r="J446" s="331"/>
      <c r="K446" s="344"/>
      <c r="L446" s="333"/>
      <c r="M446" s="333"/>
      <c r="N446" s="345"/>
      <c r="O446" s="346"/>
      <c r="P446" s="347"/>
      <c r="Q446" s="348"/>
      <c r="R446" s="349"/>
      <c r="S446" s="339"/>
      <c r="T446" s="332"/>
      <c r="U446" s="340"/>
      <c r="V446" s="333"/>
      <c r="W446" s="450" t="s">
        <v>40</v>
      </c>
      <c r="X446" s="804"/>
      <c r="Y446" s="805" t="str">
        <f t="shared" si="43"/>
        <v/>
      </c>
      <c r="Z446" s="289"/>
      <c r="AA446" s="290"/>
      <c r="AB446" s="291">
        <f t="shared" si="45"/>
        <v>0</v>
      </c>
      <c r="AC446" s="977">
        <f t="shared" si="44"/>
        <v>0</v>
      </c>
      <c r="AD446" s="293"/>
      <c r="AE446" s="280">
        <f t="shared" si="46"/>
        <v>0</v>
      </c>
      <c r="AF446" s="280">
        <f t="shared" si="47"/>
        <v>0</v>
      </c>
      <c r="AG446" s="280">
        <f t="shared" si="48"/>
        <v>0</v>
      </c>
      <c r="AH446" s="280">
        <f t="shared" si="49"/>
        <v>0</v>
      </c>
      <c r="AI446" s="294"/>
    </row>
    <row r="447" spans="1:35" s="22" customFormat="1" ht="16.5" customHeight="1" x14ac:dyDescent="0.2">
      <c r="A447" s="324">
        <v>430</v>
      </c>
      <c r="B447" s="325"/>
      <c r="C447" s="326"/>
      <c r="D447" s="327"/>
      <c r="E447" s="359"/>
      <c r="F447" s="328"/>
      <c r="G447" s="341"/>
      <c r="H447" s="342"/>
      <c r="I447" s="330"/>
      <c r="J447" s="331"/>
      <c r="K447" s="344"/>
      <c r="L447" s="333"/>
      <c r="M447" s="333"/>
      <c r="N447" s="345"/>
      <c r="O447" s="346"/>
      <c r="P447" s="347"/>
      <c r="Q447" s="348"/>
      <c r="R447" s="349"/>
      <c r="S447" s="339"/>
      <c r="T447" s="332"/>
      <c r="U447" s="340"/>
      <c r="V447" s="333"/>
      <c r="W447" s="450" t="s">
        <v>40</v>
      </c>
      <c r="X447" s="804"/>
      <c r="Y447" s="805" t="str">
        <f t="shared" si="43"/>
        <v/>
      </c>
      <c r="Z447" s="289"/>
      <c r="AA447" s="290"/>
      <c r="AB447" s="291">
        <f t="shared" si="45"/>
        <v>0</v>
      </c>
      <c r="AC447" s="977">
        <f t="shared" si="44"/>
        <v>0</v>
      </c>
      <c r="AD447" s="293"/>
      <c r="AE447" s="280">
        <f t="shared" si="46"/>
        <v>0</v>
      </c>
      <c r="AF447" s="280">
        <f t="shared" si="47"/>
        <v>0</v>
      </c>
      <c r="AG447" s="280">
        <f t="shared" si="48"/>
        <v>0</v>
      </c>
      <c r="AH447" s="280">
        <f t="shared" si="49"/>
        <v>0</v>
      </c>
      <c r="AI447" s="294"/>
    </row>
    <row r="448" spans="1:35" s="22" customFormat="1" ht="16.5" customHeight="1" x14ac:dyDescent="0.2">
      <c r="A448" s="324">
        <v>431</v>
      </c>
      <c r="B448" s="325"/>
      <c r="C448" s="326"/>
      <c r="D448" s="327"/>
      <c r="E448" s="359"/>
      <c r="F448" s="328"/>
      <c r="G448" s="341"/>
      <c r="H448" s="342"/>
      <c r="I448" s="330"/>
      <c r="J448" s="331"/>
      <c r="K448" s="344"/>
      <c r="L448" s="333"/>
      <c r="M448" s="333"/>
      <c r="N448" s="345"/>
      <c r="O448" s="346"/>
      <c r="P448" s="347"/>
      <c r="Q448" s="348"/>
      <c r="R448" s="349"/>
      <c r="S448" s="339"/>
      <c r="T448" s="332"/>
      <c r="U448" s="340"/>
      <c r="V448" s="333"/>
      <c r="W448" s="450" t="s">
        <v>40</v>
      </c>
      <c r="X448" s="804"/>
      <c r="Y448" s="805" t="str">
        <f t="shared" si="43"/>
        <v/>
      </c>
      <c r="Z448" s="289"/>
      <c r="AA448" s="290"/>
      <c r="AB448" s="291">
        <f t="shared" si="45"/>
        <v>0</v>
      </c>
      <c r="AC448" s="977">
        <f t="shared" si="44"/>
        <v>0</v>
      </c>
      <c r="AD448" s="293"/>
      <c r="AE448" s="280">
        <f t="shared" si="46"/>
        <v>0</v>
      </c>
      <c r="AF448" s="280">
        <f t="shared" si="47"/>
        <v>0</v>
      </c>
      <c r="AG448" s="280">
        <f t="shared" si="48"/>
        <v>0</v>
      </c>
      <c r="AH448" s="280">
        <f t="shared" si="49"/>
        <v>0</v>
      </c>
      <c r="AI448" s="294"/>
    </row>
    <row r="449" spans="1:35" s="22" customFormat="1" ht="16.5" customHeight="1" x14ac:dyDescent="0.2">
      <c r="A449" s="324">
        <v>432</v>
      </c>
      <c r="B449" s="325"/>
      <c r="C449" s="326"/>
      <c r="D449" s="327"/>
      <c r="E449" s="359"/>
      <c r="F449" s="328"/>
      <c r="G449" s="341"/>
      <c r="H449" s="342"/>
      <c r="I449" s="330"/>
      <c r="J449" s="331"/>
      <c r="K449" s="344"/>
      <c r="L449" s="333"/>
      <c r="M449" s="333"/>
      <c r="N449" s="345"/>
      <c r="O449" s="346"/>
      <c r="P449" s="347"/>
      <c r="Q449" s="348"/>
      <c r="R449" s="349"/>
      <c r="S449" s="339"/>
      <c r="T449" s="332"/>
      <c r="U449" s="340"/>
      <c r="V449" s="333"/>
      <c r="W449" s="450" t="s">
        <v>40</v>
      </c>
      <c r="X449" s="804"/>
      <c r="Y449" s="805" t="str">
        <f t="shared" si="43"/>
        <v/>
      </c>
      <c r="Z449" s="289"/>
      <c r="AA449" s="290"/>
      <c r="AB449" s="291">
        <f t="shared" si="45"/>
        <v>0</v>
      </c>
      <c r="AC449" s="977">
        <f t="shared" si="44"/>
        <v>0</v>
      </c>
      <c r="AD449" s="293"/>
      <c r="AE449" s="280">
        <f t="shared" si="46"/>
        <v>0</v>
      </c>
      <c r="AF449" s="280">
        <f t="shared" si="47"/>
        <v>0</v>
      </c>
      <c r="AG449" s="280">
        <f t="shared" si="48"/>
        <v>0</v>
      </c>
      <c r="AH449" s="280">
        <f t="shared" si="49"/>
        <v>0</v>
      </c>
      <c r="AI449" s="294"/>
    </row>
    <row r="450" spans="1:35" s="22" customFormat="1" ht="16.5" customHeight="1" x14ac:dyDescent="0.2">
      <c r="A450" s="324">
        <v>433</v>
      </c>
      <c r="B450" s="325"/>
      <c r="C450" s="326"/>
      <c r="D450" s="327"/>
      <c r="E450" s="359"/>
      <c r="F450" s="328"/>
      <c r="G450" s="341"/>
      <c r="H450" s="342"/>
      <c r="I450" s="330"/>
      <c r="J450" s="331"/>
      <c r="K450" s="344"/>
      <c r="L450" s="333"/>
      <c r="M450" s="333"/>
      <c r="N450" s="345"/>
      <c r="O450" s="346"/>
      <c r="P450" s="347"/>
      <c r="Q450" s="348"/>
      <c r="R450" s="349"/>
      <c r="S450" s="339"/>
      <c r="T450" s="332"/>
      <c r="U450" s="340"/>
      <c r="V450" s="333"/>
      <c r="W450" s="450" t="s">
        <v>40</v>
      </c>
      <c r="X450" s="804"/>
      <c r="Y450" s="805" t="str">
        <f t="shared" si="43"/>
        <v/>
      </c>
      <c r="Z450" s="289"/>
      <c r="AA450" s="290"/>
      <c r="AB450" s="291">
        <f t="shared" si="45"/>
        <v>0</v>
      </c>
      <c r="AC450" s="977">
        <f t="shared" si="44"/>
        <v>0</v>
      </c>
      <c r="AD450" s="293"/>
      <c r="AE450" s="280">
        <f t="shared" si="46"/>
        <v>0</v>
      </c>
      <c r="AF450" s="280">
        <f t="shared" si="47"/>
        <v>0</v>
      </c>
      <c r="AG450" s="280">
        <f t="shared" si="48"/>
        <v>0</v>
      </c>
      <c r="AH450" s="280">
        <f t="shared" si="49"/>
        <v>0</v>
      </c>
      <c r="AI450" s="294"/>
    </row>
    <row r="451" spans="1:35" s="22" customFormat="1" ht="16.5" customHeight="1" x14ac:dyDescent="0.2">
      <c r="A451" s="324">
        <v>434</v>
      </c>
      <c r="B451" s="325"/>
      <c r="C451" s="326"/>
      <c r="D451" s="327"/>
      <c r="E451" s="359"/>
      <c r="F451" s="328"/>
      <c r="G451" s="341"/>
      <c r="H451" s="342"/>
      <c r="I451" s="330"/>
      <c r="J451" s="331"/>
      <c r="K451" s="344"/>
      <c r="L451" s="333"/>
      <c r="M451" s="333"/>
      <c r="N451" s="345"/>
      <c r="O451" s="346"/>
      <c r="P451" s="347"/>
      <c r="Q451" s="348"/>
      <c r="R451" s="349"/>
      <c r="S451" s="339"/>
      <c r="T451" s="332"/>
      <c r="U451" s="340"/>
      <c r="V451" s="333"/>
      <c r="W451" s="450" t="s">
        <v>40</v>
      </c>
      <c r="X451" s="804"/>
      <c r="Y451" s="805" t="str">
        <f t="shared" si="43"/>
        <v/>
      </c>
      <c r="Z451" s="289"/>
      <c r="AA451" s="290"/>
      <c r="AB451" s="291">
        <f t="shared" si="45"/>
        <v>0</v>
      </c>
      <c r="AC451" s="977">
        <f t="shared" si="44"/>
        <v>0</v>
      </c>
      <c r="AD451" s="293"/>
      <c r="AE451" s="280">
        <f t="shared" si="46"/>
        <v>0</v>
      </c>
      <c r="AF451" s="280">
        <f t="shared" si="47"/>
        <v>0</v>
      </c>
      <c r="AG451" s="280">
        <f t="shared" si="48"/>
        <v>0</v>
      </c>
      <c r="AH451" s="280">
        <f t="shared" si="49"/>
        <v>0</v>
      </c>
      <c r="AI451" s="294"/>
    </row>
    <row r="452" spans="1:35" s="22" customFormat="1" ht="16.5" customHeight="1" x14ac:dyDescent="0.2">
      <c r="A452" s="324">
        <v>435</v>
      </c>
      <c r="B452" s="325"/>
      <c r="C452" s="326"/>
      <c r="D452" s="327"/>
      <c r="E452" s="359"/>
      <c r="F452" s="328"/>
      <c r="G452" s="341"/>
      <c r="H452" s="342"/>
      <c r="I452" s="330"/>
      <c r="J452" s="331"/>
      <c r="K452" s="344"/>
      <c r="L452" s="333"/>
      <c r="M452" s="333"/>
      <c r="N452" s="345"/>
      <c r="O452" s="346"/>
      <c r="P452" s="347"/>
      <c r="Q452" s="348"/>
      <c r="R452" s="349"/>
      <c r="S452" s="339"/>
      <c r="T452" s="332"/>
      <c r="U452" s="340"/>
      <c r="V452" s="333"/>
      <c r="W452" s="450" t="s">
        <v>40</v>
      </c>
      <c r="X452" s="804"/>
      <c r="Y452" s="805" t="str">
        <f t="shared" si="43"/>
        <v/>
      </c>
      <c r="Z452" s="289"/>
      <c r="AA452" s="290"/>
      <c r="AB452" s="291">
        <f t="shared" si="45"/>
        <v>0</v>
      </c>
      <c r="AC452" s="977">
        <f t="shared" si="44"/>
        <v>0</v>
      </c>
      <c r="AD452" s="293"/>
      <c r="AE452" s="280">
        <f t="shared" si="46"/>
        <v>0</v>
      </c>
      <c r="AF452" s="280">
        <f t="shared" si="47"/>
        <v>0</v>
      </c>
      <c r="AG452" s="280">
        <f t="shared" si="48"/>
        <v>0</v>
      </c>
      <c r="AH452" s="280">
        <f t="shared" si="49"/>
        <v>0</v>
      </c>
      <c r="AI452" s="294"/>
    </row>
    <row r="453" spans="1:35" s="22" customFormat="1" ht="16.5" customHeight="1" x14ac:dyDescent="0.2">
      <c r="A453" s="324">
        <v>436</v>
      </c>
      <c r="B453" s="325"/>
      <c r="C453" s="326"/>
      <c r="D453" s="327"/>
      <c r="E453" s="359"/>
      <c r="F453" s="328"/>
      <c r="G453" s="341"/>
      <c r="H453" s="342"/>
      <c r="I453" s="330"/>
      <c r="J453" s="331"/>
      <c r="K453" s="344"/>
      <c r="L453" s="333"/>
      <c r="M453" s="333"/>
      <c r="N453" s="345"/>
      <c r="O453" s="346"/>
      <c r="P453" s="347"/>
      <c r="Q453" s="348"/>
      <c r="R453" s="349"/>
      <c r="S453" s="339"/>
      <c r="T453" s="332"/>
      <c r="U453" s="340"/>
      <c r="V453" s="333"/>
      <c r="W453" s="450" t="s">
        <v>40</v>
      </c>
      <c r="X453" s="804"/>
      <c r="Y453" s="805" t="str">
        <f t="shared" si="43"/>
        <v/>
      </c>
      <c r="Z453" s="289"/>
      <c r="AA453" s="290"/>
      <c r="AB453" s="291">
        <f t="shared" si="45"/>
        <v>0</v>
      </c>
      <c r="AC453" s="977">
        <f t="shared" si="44"/>
        <v>0</v>
      </c>
      <c r="AD453" s="293"/>
      <c r="AE453" s="280">
        <f t="shared" si="46"/>
        <v>0</v>
      </c>
      <c r="AF453" s="280">
        <f t="shared" si="47"/>
        <v>0</v>
      </c>
      <c r="AG453" s="280">
        <f t="shared" si="48"/>
        <v>0</v>
      </c>
      <c r="AH453" s="280">
        <f t="shared" si="49"/>
        <v>0</v>
      </c>
      <c r="AI453" s="294"/>
    </row>
    <row r="454" spans="1:35" s="22" customFormat="1" ht="16.5" customHeight="1" x14ac:dyDescent="0.2">
      <c r="A454" s="324">
        <v>437</v>
      </c>
      <c r="B454" s="325"/>
      <c r="C454" s="326"/>
      <c r="D454" s="327"/>
      <c r="E454" s="359"/>
      <c r="F454" s="328"/>
      <c r="G454" s="341"/>
      <c r="H454" s="342"/>
      <c r="I454" s="330"/>
      <c r="J454" s="331"/>
      <c r="K454" s="344"/>
      <c r="L454" s="333"/>
      <c r="M454" s="333"/>
      <c r="N454" s="345"/>
      <c r="O454" s="346"/>
      <c r="P454" s="347"/>
      <c r="Q454" s="348"/>
      <c r="R454" s="349"/>
      <c r="S454" s="339"/>
      <c r="T454" s="332"/>
      <c r="U454" s="340"/>
      <c r="V454" s="333"/>
      <c r="W454" s="450" t="s">
        <v>40</v>
      </c>
      <c r="X454" s="804"/>
      <c r="Y454" s="805" t="str">
        <f t="shared" si="43"/>
        <v/>
      </c>
      <c r="Z454" s="289"/>
      <c r="AA454" s="290"/>
      <c r="AB454" s="291">
        <f t="shared" si="45"/>
        <v>0</v>
      </c>
      <c r="AC454" s="977">
        <f t="shared" si="44"/>
        <v>0</v>
      </c>
      <c r="AD454" s="293"/>
      <c r="AE454" s="280">
        <f t="shared" si="46"/>
        <v>0</v>
      </c>
      <c r="AF454" s="280">
        <f t="shared" si="47"/>
        <v>0</v>
      </c>
      <c r="AG454" s="280">
        <f t="shared" si="48"/>
        <v>0</v>
      </c>
      <c r="AH454" s="280">
        <f t="shared" si="49"/>
        <v>0</v>
      </c>
      <c r="AI454" s="294"/>
    </row>
    <row r="455" spans="1:35" s="22" customFormat="1" ht="16.5" customHeight="1" x14ac:dyDescent="0.2">
      <c r="A455" s="324">
        <v>438</v>
      </c>
      <c r="B455" s="325"/>
      <c r="C455" s="326"/>
      <c r="D455" s="327"/>
      <c r="E455" s="359"/>
      <c r="F455" s="328"/>
      <c r="G455" s="341"/>
      <c r="H455" s="342"/>
      <c r="I455" s="330"/>
      <c r="J455" s="331"/>
      <c r="K455" s="344"/>
      <c r="L455" s="333"/>
      <c r="M455" s="333"/>
      <c r="N455" s="345"/>
      <c r="O455" s="346"/>
      <c r="P455" s="347"/>
      <c r="Q455" s="348"/>
      <c r="R455" s="349"/>
      <c r="S455" s="339"/>
      <c r="T455" s="332"/>
      <c r="U455" s="340"/>
      <c r="V455" s="333"/>
      <c r="W455" s="450" t="s">
        <v>40</v>
      </c>
      <c r="X455" s="804"/>
      <c r="Y455" s="805" t="str">
        <f t="shared" si="43"/>
        <v/>
      </c>
      <c r="Z455" s="289"/>
      <c r="AA455" s="290"/>
      <c r="AB455" s="291">
        <f t="shared" si="45"/>
        <v>0</v>
      </c>
      <c r="AC455" s="977">
        <f t="shared" si="44"/>
        <v>0</v>
      </c>
      <c r="AD455" s="293"/>
      <c r="AE455" s="280">
        <f t="shared" si="46"/>
        <v>0</v>
      </c>
      <c r="AF455" s="280">
        <f t="shared" si="47"/>
        <v>0</v>
      </c>
      <c r="AG455" s="280">
        <f t="shared" si="48"/>
        <v>0</v>
      </c>
      <c r="AH455" s="280">
        <f t="shared" si="49"/>
        <v>0</v>
      </c>
      <c r="AI455" s="294"/>
    </row>
    <row r="456" spans="1:35" s="22" customFormat="1" ht="16.5" customHeight="1" x14ac:dyDescent="0.2">
      <c r="A456" s="324">
        <v>439</v>
      </c>
      <c r="B456" s="325"/>
      <c r="C456" s="326"/>
      <c r="D456" s="327"/>
      <c r="E456" s="359"/>
      <c r="F456" s="328"/>
      <c r="G456" s="341"/>
      <c r="H456" s="342"/>
      <c r="I456" s="330"/>
      <c r="J456" s="331"/>
      <c r="K456" s="344"/>
      <c r="L456" s="333"/>
      <c r="M456" s="333"/>
      <c r="N456" s="345"/>
      <c r="O456" s="346"/>
      <c r="P456" s="347"/>
      <c r="Q456" s="348"/>
      <c r="R456" s="349"/>
      <c r="S456" s="339"/>
      <c r="T456" s="332"/>
      <c r="U456" s="340"/>
      <c r="V456" s="333"/>
      <c r="W456" s="450" t="s">
        <v>40</v>
      </c>
      <c r="X456" s="804"/>
      <c r="Y456" s="805" t="str">
        <f t="shared" si="43"/>
        <v/>
      </c>
      <c r="Z456" s="289"/>
      <c r="AA456" s="290"/>
      <c r="AB456" s="291">
        <f t="shared" si="45"/>
        <v>0</v>
      </c>
      <c r="AC456" s="977">
        <f t="shared" si="44"/>
        <v>0</v>
      </c>
      <c r="AD456" s="293"/>
      <c r="AE456" s="280">
        <f t="shared" si="46"/>
        <v>0</v>
      </c>
      <c r="AF456" s="280">
        <f t="shared" si="47"/>
        <v>0</v>
      </c>
      <c r="AG456" s="280">
        <f t="shared" si="48"/>
        <v>0</v>
      </c>
      <c r="AH456" s="280">
        <f t="shared" si="49"/>
        <v>0</v>
      </c>
      <c r="AI456" s="294"/>
    </row>
    <row r="457" spans="1:35" s="22" customFormat="1" ht="16.5" customHeight="1" x14ac:dyDescent="0.2">
      <c r="A457" s="324">
        <v>440</v>
      </c>
      <c r="B457" s="325"/>
      <c r="C457" s="326"/>
      <c r="D457" s="327"/>
      <c r="E457" s="359"/>
      <c r="F457" s="328"/>
      <c r="G457" s="341"/>
      <c r="H457" s="342"/>
      <c r="I457" s="330"/>
      <c r="J457" s="331"/>
      <c r="K457" s="344"/>
      <c r="L457" s="333"/>
      <c r="M457" s="333"/>
      <c r="N457" s="345"/>
      <c r="O457" s="346"/>
      <c r="P457" s="347"/>
      <c r="Q457" s="348"/>
      <c r="R457" s="349"/>
      <c r="S457" s="339"/>
      <c r="T457" s="332"/>
      <c r="U457" s="340"/>
      <c r="V457" s="333"/>
      <c r="W457" s="450" t="s">
        <v>40</v>
      </c>
      <c r="X457" s="804"/>
      <c r="Y457" s="805" t="str">
        <f t="shared" si="43"/>
        <v/>
      </c>
      <c r="Z457" s="289"/>
      <c r="AA457" s="290"/>
      <c r="AB457" s="291">
        <f t="shared" si="45"/>
        <v>0</v>
      </c>
      <c r="AC457" s="977">
        <f t="shared" si="44"/>
        <v>0</v>
      </c>
      <c r="AD457" s="293"/>
      <c r="AE457" s="280">
        <f t="shared" si="46"/>
        <v>0</v>
      </c>
      <c r="AF457" s="280">
        <f t="shared" si="47"/>
        <v>0</v>
      </c>
      <c r="AG457" s="280">
        <f t="shared" si="48"/>
        <v>0</v>
      </c>
      <c r="AH457" s="280">
        <f t="shared" si="49"/>
        <v>0</v>
      </c>
      <c r="AI457" s="294"/>
    </row>
    <row r="458" spans="1:35" s="22" customFormat="1" ht="16.5" customHeight="1" x14ac:dyDescent="0.2">
      <c r="A458" s="324">
        <v>441</v>
      </c>
      <c r="B458" s="325"/>
      <c r="C458" s="326"/>
      <c r="D458" s="327"/>
      <c r="E458" s="359"/>
      <c r="F458" s="328"/>
      <c r="G458" s="341"/>
      <c r="H458" s="342"/>
      <c r="I458" s="330"/>
      <c r="J458" s="331"/>
      <c r="K458" s="344"/>
      <c r="L458" s="333"/>
      <c r="M458" s="333"/>
      <c r="N458" s="345"/>
      <c r="O458" s="346"/>
      <c r="P458" s="347"/>
      <c r="Q458" s="348"/>
      <c r="R458" s="349"/>
      <c r="S458" s="339"/>
      <c r="T458" s="332"/>
      <c r="U458" s="340"/>
      <c r="V458" s="333"/>
      <c r="W458" s="450" t="s">
        <v>40</v>
      </c>
      <c r="X458" s="804"/>
      <c r="Y458" s="805" t="str">
        <f t="shared" si="43"/>
        <v/>
      </c>
      <c r="Z458" s="289"/>
      <c r="AA458" s="290"/>
      <c r="AB458" s="291">
        <f t="shared" si="45"/>
        <v>0</v>
      </c>
      <c r="AC458" s="977">
        <f t="shared" si="44"/>
        <v>0</v>
      </c>
      <c r="AD458" s="293"/>
      <c r="AE458" s="280">
        <f t="shared" si="46"/>
        <v>0</v>
      </c>
      <c r="AF458" s="280">
        <f t="shared" si="47"/>
        <v>0</v>
      </c>
      <c r="AG458" s="280">
        <f t="shared" si="48"/>
        <v>0</v>
      </c>
      <c r="AH458" s="280">
        <f t="shared" si="49"/>
        <v>0</v>
      </c>
      <c r="AI458" s="294"/>
    </row>
    <row r="459" spans="1:35" s="22" customFormat="1" ht="16.5" customHeight="1" x14ac:dyDescent="0.2">
      <c r="A459" s="324">
        <v>442</v>
      </c>
      <c r="B459" s="325"/>
      <c r="C459" s="326"/>
      <c r="D459" s="327"/>
      <c r="E459" s="359"/>
      <c r="F459" s="328"/>
      <c r="G459" s="341"/>
      <c r="H459" s="342"/>
      <c r="I459" s="330"/>
      <c r="J459" s="331"/>
      <c r="K459" s="344"/>
      <c r="L459" s="333"/>
      <c r="M459" s="333"/>
      <c r="N459" s="345"/>
      <c r="O459" s="346"/>
      <c r="P459" s="347"/>
      <c r="Q459" s="348"/>
      <c r="R459" s="349"/>
      <c r="S459" s="339"/>
      <c r="T459" s="332"/>
      <c r="U459" s="340"/>
      <c r="V459" s="333"/>
      <c r="W459" s="450" t="s">
        <v>40</v>
      </c>
      <c r="X459" s="804"/>
      <c r="Y459" s="805" t="str">
        <f t="shared" si="43"/>
        <v/>
      </c>
      <c r="Z459" s="289"/>
      <c r="AA459" s="290"/>
      <c r="AB459" s="291">
        <f t="shared" si="45"/>
        <v>0</v>
      </c>
      <c r="AC459" s="977">
        <f t="shared" si="44"/>
        <v>0</v>
      </c>
      <c r="AD459" s="293"/>
      <c r="AE459" s="280">
        <f t="shared" si="46"/>
        <v>0</v>
      </c>
      <c r="AF459" s="280">
        <f t="shared" si="47"/>
        <v>0</v>
      </c>
      <c r="AG459" s="280">
        <f t="shared" si="48"/>
        <v>0</v>
      </c>
      <c r="AH459" s="280">
        <f t="shared" si="49"/>
        <v>0</v>
      </c>
      <c r="AI459" s="294"/>
    </row>
    <row r="460" spans="1:35" s="22" customFormat="1" ht="16.5" customHeight="1" x14ac:dyDescent="0.2">
      <c r="A460" s="324">
        <v>443</v>
      </c>
      <c r="B460" s="325"/>
      <c r="C460" s="326"/>
      <c r="D460" s="327"/>
      <c r="E460" s="359"/>
      <c r="F460" s="328"/>
      <c r="G460" s="341"/>
      <c r="H460" s="342"/>
      <c r="I460" s="330"/>
      <c r="J460" s="331"/>
      <c r="K460" s="344"/>
      <c r="L460" s="333"/>
      <c r="M460" s="333"/>
      <c r="N460" s="345"/>
      <c r="O460" s="346"/>
      <c r="P460" s="347"/>
      <c r="Q460" s="348"/>
      <c r="R460" s="349"/>
      <c r="S460" s="339"/>
      <c r="T460" s="332"/>
      <c r="U460" s="340"/>
      <c r="V460" s="333"/>
      <c r="W460" s="450" t="s">
        <v>40</v>
      </c>
      <c r="X460" s="804"/>
      <c r="Y460" s="805" t="str">
        <f t="shared" si="43"/>
        <v/>
      </c>
      <c r="Z460" s="289"/>
      <c r="AA460" s="290"/>
      <c r="AB460" s="291">
        <f t="shared" si="45"/>
        <v>0</v>
      </c>
      <c r="AC460" s="977">
        <f t="shared" si="44"/>
        <v>0</v>
      </c>
      <c r="AD460" s="293"/>
      <c r="AE460" s="280">
        <f t="shared" si="46"/>
        <v>0</v>
      </c>
      <c r="AF460" s="280">
        <f t="shared" si="47"/>
        <v>0</v>
      </c>
      <c r="AG460" s="280">
        <f t="shared" si="48"/>
        <v>0</v>
      </c>
      <c r="AH460" s="280">
        <f t="shared" si="49"/>
        <v>0</v>
      </c>
      <c r="AI460" s="294"/>
    </row>
    <row r="461" spans="1:35" s="22" customFormat="1" ht="16.5" customHeight="1" x14ac:dyDescent="0.2">
      <c r="A461" s="324">
        <v>444</v>
      </c>
      <c r="B461" s="325"/>
      <c r="C461" s="326"/>
      <c r="D461" s="327"/>
      <c r="E461" s="359"/>
      <c r="F461" s="328"/>
      <c r="G461" s="341"/>
      <c r="H461" s="342"/>
      <c r="I461" s="330"/>
      <c r="J461" s="331"/>
      <c r="K461" s="344"/>
      <c r="L461" s="333"/>
      <c r="M461" s="333"/>
      <c r="N461" s="345"/>
      <c r="O461" s="346"/>
      <c r="P461" s="347"/>
      <c r="Q461" s="348"/>
      <c r="R461" s="349"/>
      <c r="S461" s="339"/>
      <c r="T461" s="332"/>
      <c r="U461" s="340"/>
      <c r="V461" s="333"/>
      <c r="W461" s="450" t="s">
        <v>40</v>
      </c>
      <c r="X461" s="804"/>
      <c r="Y461" s="805" t="str">
        <f t="shared" si="43"/>
        <v/>
      </c>
      <c r="Z461" s="289"/>
      <c r="AA461" s="290"/>
      <c r="AB461" s="291">
        <f t="shared" si="45"/>
        <v>0</v>
      </c>
      <c r="AC461" s="977">
        <f t="shared" si="44"/>
        <v>0</v>
      </c>
      <c r="AD461" s="293"/>
      <c r="AE461" s="280">
        <f t="shared" si="46"/>
        <v>0</v>
      </c>
      <c r="AF461" s="280">
        <f t="shared" si="47"/>
        <v>0</v>
      </c>
      <c r="AG461" s="280">
        <f t="shared" si="48"/>
        <v>0</v>
      </c>
      <c r="AH461" s="280">
        <f t="shared" si="49"/>
        <v>0</v>
      </c>
      <c r="AI461" s="294"/>
    </row>
    <row r="462" spans="1:35" s="22" customFormat="1" ht="16.5" customHeight="1" x14ac:dyDescent="0.2">
      <c r="A462" s="324">
        <v>445</v>
      </c>
      <c r="B462" s="325"/>
      <c r="C462" s="326"/>
      <c r="D462" s="327"/>
      <c r="E462" s="359"/>
      <c r="F462" s="328"/>
      <c r="G462" s="341"/>
      <c r="H462" s="342"/>
      <c r="I462" s="330"/>
      <c r="J462" s="331"/>
      <c r="K462" s="344"/>
      <c r="L462" s="333"/>
      <c r="M462" s="333"/>
      <c r="N462" s="345"/>
      <c r="O462" s="346"/>
      <c r="P462" s="347"/>
      <c r="Q462" s="348"/>
      <c r="R462" s="349"/>
      <c r="S462" s="339"/>
      <c r="T462" s="332"/>
      <c r="U462" s="340"/>
      <c r="V462" s="333"/>
      <c r="W462" s="450" t="s">
        <v>40</v>
      </c>
      <c r="X462" s="804"/>
      <c r="Y462" s="805" t="str">
        <f t="shared" si="43"/>
        <v/>
      </c>
      <c r="Z462" s="289"/>
      <c r="AA462" s="290"/>
      <c r="AB462" s="291">
        <f t="shared" si="45"/>
        <v>0</v>
      </c>
      <c r="AC462" s="977">
        <f t="shared" si="44"/>
        <v>0</v>
      </c>
      <c r="AD462" s="293"/>
      <c r="AE462" s="280">
        <f t="shared" si="46"/>
        <v>0</v>
      </c>
      <c r="AF462" s="280">
        <f t="shared" si="47"/>
        <v>0</v>
      </c>
      <c r="AG462" s="280">
        <f t="shared" si="48"/>
        <v>0</v>
      </c>
      <c r="AH462" s="280">
        <f t="shared" si="49"/>
        <v>0</v>
      </c>
      <c r="AI462" s="294"/>
    </row>
    <row r="463" spans="1:35" s="22" customFormat="1" ht="16.5" customHeight="1" x14ac:dyDescent="0.2">
      <c r="A463" s="324">
        <v>446</v>
      </c>
      <c r="B463" s="325"/>
      <c r="C463" s="326"/>
      <c r="D463" s="327"/>
      <c r="E463" s="359"/>
      <c r="F463" s="328"/>
      <c r="G463" s="341"/>
      <c r="H463" s="342"/>
      <c r="I463" s="330"/>
      <c r="J463" s="331"/>
      <c r="K463" s="344"/>
      <c r="L463" s="333"/>
      <c r="M463" s="333"/>
      <c r="N463" s="345"/>
      <c r="O463" s="346"/>
      <c r="P463" s="347"/>
      <c r="Q463" s="348"/>
      <c r="R463" s="349"/>
      <c r="S463" s="339"/>
      <c r="T463" s="332"/>
      <c r="U463" s="340"/>
      <c r="V463" s="333"/>
      <c r="W463" s="450" t="s">
        <v>40</v>
      </c>
      <c r="X463" s="804"/>
      <c r="Y463" s="805" t="str">
        <f t="shared" si="43"/>
        <v/>
      </c>
      <c r="Z463" s="289"/>
      <c r="AA463" s="290"/>
      <c r="AB463" s="291">
        <f t="shared" si="45"/>
        <v>0</v>
      </c>
      <c r="AC463" s="977">
        <f t="shared" si="44"/>
        <v>0</v>
      </c>
      <c r="AD463" s="293"/>
      <c r="AE463" s="280">
        <f t="shared" si="46"/>
        <v>0</v>
      </c>
      <c r="AF463" s="280">
        <f t="shared" si="47"/>
        <v>0</v>
      </c>
      <c r="AG463" s="280">
        <f t="shared" si="48"/>
        <v>0</v>
      </c>
      <c r="AH463" s="280">
        <f t="shared" si="49"/>
        <v>0</v>
      </c>
      <c r="AI463" s="294"/>
    </row>
    <row r="464" spans="1:35" s="22" customFormat="1" ht="16.5" customHeight="1" x14ac:dyDescent="0.2">
      <c r="A464" s="324">
        <v>447</v>
      </c>
      <c r="B464" s="325"/>
      <c r="C464" s="326"/>
      <c r="D464" s="327"/>
      <c r="E464" s="359"/>
      <c r="F464" s="328"/>
      <c r="G464" s="341"/>
      <c r="H464" s="342"/>
      <c r="I464" s="330"/>
      <c r="J464" s="331"/>
      <c r="K464" s="344"/>
      <c r="L464" s="333"/>
      <c r="M464" s="333"/>
      <c r="N464" s="345"/>
      <c r="O464" s="346"/>
      <c r="P464" s="347"/>
      <c r="Q464" s="348"/>
      <c r="R464" s="349"/>
      <c r="S464" s="339"/>
      <c r="T464" s="332"/>
      <c r="U464" s="340"/>
      <c r="V464" s="333"/>
      <c r="W464" s="450" t="s">
        <v>40</v>
      </c>
      <c r="X464" s="804"/>
      <c r="Y464" s="805" t="str">
        <f t="shared" si="43"/>
        <v/>
      </c>
      <c r="Z464" s="289"/>
      <c r="AA464" s="290"/>
      <c r="AB464" s="291">
        <f t="shared" si="45"/>
        <v>0</v>
      </c>
      <c r="AC464" s="977">
        <f t="shared" si="44"/>
        <v>0</v>
      </c>
      <c r="AD464" s="293"/>
      <c r="AE464" s="280">
        <f t="shared" si="46"/>
        <v>0</v>
      </c>
      <c r="AF464" s="280">
        <f t="shared" si="47"/>
        <v>0</v>
      </c>
      <c r="AG464" s="280">
        <f t="shared" si="48"/>
        <v>0</v>
      </c>
      <c r="AH464" s="280">
        <f t="shared" si="49"/>
        <v>0</v>
      </c>
      <c r="AI464" s="294"/>
    </row>
    <row r="465" spans="1:35" s="22" customFormat="1" ht="16.5" customHeight="1" x14ac:dyDescent="0.2">
      <c r="A465" s="324">
        <v>448</v>
      </c>
      <c r="B465" s="325"/>
      <c r="C465" s="326"/>
      <c r="D465" s="327"/>
      <c r="E465" s="359"/>
      <c r="F465" s="328"/>
      <c r="G465" s="341"/>
      <c r="H465" s="342"/>
      <c r="I465" s="330"/>
      <c r="J465" s="331"/>
      <c r="K465" s="344"/>
      <c r="L465" s="333"/>
      <c r="M465" s="333"/>
      <c r="N465" s="345"/>
      <c r="O465" s="346"/>
      <c r="P465" s="347"/>
      <c r="Q465" s="348"/>
      <c r="R465" s="349"/>
      <c r="S465" s="339"/>
      <c r="T465" s="332"/>
      <c r="U465" s="340"/>
      <c r="V465" s="333"/>
      <c r="W465" s="450" t="s">
        <v>40</v>
      </c>
      <c r="X465" s="804"/>
      <c r="Y465" s="805" t="str">
        <f t="shared" si="43"/>
        <v/>
      </c>
      <c r="Z465" s="289"/>
      <c r="AA465" s="290"/>
      <c r="AB465" s="291">
        <f t="shared" si="45"/>
        <v>0</v>
      </c>
      <c r="AC465" s="977">
        <f t="shared" si="44"/>
        <v>0</v>
      </c>
      <c r="AD465" s="293"/>
      <c r="AE465" s="280">
        <f t="shared" si="46"/>
        <v>0</v>
      </c>
      <c r="AF465" s="280">
        <f t="shared" si="47"/>
        <v>0</v>
      </c>
      <c r="AG465" s="280">
        <f t="shared" si="48"/>
        <v>0</v>
      </c>
      <c r="AH465" s="280">
        <f t="shared" si="49"/>
        <v>0</v>
      </c>
      <c r="AI465" s="294"/>
    </row>
    <row r="466" spans="1:35" s="22" customFormat="1" ht="16.5" customHeight="1" x14ac:dyDescent="0.2">
      <c r="A466" s="324">
        <v>449</v>
      </c>
      <c r="B466" s="325"/>
      <c r="C466" s="326"/>
      <c r="D466" s="327"/>
      <c r="E466" s="359"/>
      <c r="F466" s="328"/>
      <c r="G466" s="341"/>
      <c r="H466" s="342"/>
      <c r="I466" s="330"/>
      <c r="J466" s="331"/>
      <c r="K466" s="344"/>
      <c r="L466" s="333"/>
      <c r="M466" s="333"/>
      <c r="N466" s="345"/>
      <c r="O466" s="346"/>
      <c r="P466" s="347"/>
      <c r="Q466" s="348"/>
      <c r="R466" s="349"/>
      <c r="S466" s="339"/>
      <c r="T466" s="332"/>
      <c r="U466" s="340"/>
      <c r="V466" s="333"/>
      <c r="W466" s="450" t="s">
        <v>40</v>
      </c>
      <c r="X466" s="804"/>
      <c r="Y466" s="805" t="str">
        <f t="shared" ref="Y466:Y529" si="50">IF(X466&lt;&gt;"",IF($K$9="ja",X466*(IFERROR(1+$M$9,1)),X466),"")</f>
        <v/>
      </c>
      <c r="Z466" s="289"/>
      <c r="AA466" s="290"/>
      <c r="AB466" s="291">
        <f t="shared" si="45"/>
        <v>0</v>
      </c>
      <c r="AC466" s="977">
        <f t="shared" ref="AC466:AC529" si="51">IF($AD$11="ja",AB466*IFERROR(1+$M$9,1),AB466)</f>
        <v>0</v>
      </c>
      <c r="AD466" s="293"/>
      <c r="AE466" s="280">
        <f t="shared" si="46"/>
        <v>0</v>
      </c>
      <c r="AF466" s="280">
        <f t="shared" si="47"/>
        <v>0</v>
      </c>
      <c r="AG466" s="280">
        <f t="shared" si="48"/>
        <v>0</v>
      </c>
      <c r="AH466" s="280">
        <f t="shared" si="49"/>
        <v>0</v>
      </c>
      <c r="AI466" s="294"/>
    </row>
    <row r="467" spans="1:35" s="22" customFormat="1" ht="16.5" customHeight="1" x14ac:dyDescent="0.2">
      <c r="A467" s="324">
        <v>450</v>
      </c>
      <c r="B467" s="325"/>
      <c r="C467" s="326"/>
      <c r="D467" s="327"/>
      <c r="E467" s="359"/>
      <c r="F467" s="328"/>
      <c r="G467" s="341"/>
      <c r="H467" s="342"/>
      <c r="I467" s="330"/>
      <c r="J467" s="331"/>
      <c r="K467" s="344"/>
      <c r="L467" s="333"/>
      <c r="M467" s="333"/>
      <c r="N467" s="345"/>
      <c r="O467" s="346"/>
      <c r="P467" s="347"/>
      <c r="Q467" s="348"/>
      <c r="R467" s="349"/>
      <c r="S467" s="339"/>
      <c r="T467" s="332"/>
      <c r="U467" s="340"/>
      <c r="V467" s="333"/>
      <c r="W467" s="450" t="s">
        <v>40</v>
      </c>
      <c r="X467" s="804"/>
      <c r="Y467" s="805" t="str">
        <f t="shared" si="50"/>
        <v/>
      </c>
      <c r="Z467" s="289"/>
      <c r="AA467" s="290"/>
      <c r="AB467" s="291">
        <f t="shared" ref="AB467:AB530" si="52">IFERROR(X467+Z467,0)</f>
        <v>0</v>
      </c>
      <c r="AC467" s="977">
        <f t="shared" si="51"/>
        <v>0</v>
      </c>
      <c r="AD467" s="293"/>
      <c r="AE467" s="280">
        <f t="shared" ref="AE467:AE530" si="53">IF(AND($M467&lt;&gt;"",ABS($M467)&gt;ABS($L467)),1,0)</f>
        <v>0</v>
      </c>
      <c r="AF467" s="280">
        <f t="shared" ref="AF467:AF530" si="54">IF($L467&lt;&gt;"",IF(AND($U467&lt;&gt;"",ABS($U467)&lt;&gt;ABS($L467),OR(AND(ISNONTEXT($N467),ABS($U467)&gt;ABS($L467)),$N467="")),1,0),0)</f>
        <v>0</v>
      </c>
      <c r="AG467" s="280">
        <f t="shared" ref="AG467:AG530" si="55">IF(AND($X467&lt;&gt;0,$U467&lt;&gt;"",ABS($X467)&gt;ABS($U467)),1,0)</f>
        <v>0</v>
      </c>
      <c r="AH467" s="280">
        <f t="shared" ref="AH467:AH530" si="56">IF(AND($X467&lt;&gt;0,$U467&lt;&gt;"",$M467&lt;&gt;"",ABS($X467)&gt;ABS($M467)),1,0)</f>
        <v>0</v>
      </c>
      <c r="AI467" s="294"/>
    </row>
    <row r="468" spans="1:35" s="22" customFormat="1" ht="16.5" customHeight="1" x14ac:dyDescent="0.2">
      <c r="A468" s="324">
        <v>451</v>
      </c>
      <c r="B468" s="325"/>
      <c r="C468" s="326"/>
      <c r="D468" s="327"/>
      <c r="E468" s="359"/>
      <c r="F468" s="328"/>
      <c r="G468" s="341"/>
      <c r="H468" s="342"/>
      <c r="I468" s="330"/>
      <c r="J468" s="331"/>
      <c r="K468" s="344"/>
      <c r="L468" s="333"/>
      <c r="M468" s="333"/>
      <c r="N468" s="345"/>
      <c r="O468" s="346"/>
      <c r="P468" s="347"/>
      <c r="Q468" s="348"/>
      <c r="R468" s="349"/>
      <c r="S468" s="339"/>
      <c r="T468" s="332"/>
      <c r="U468" s="340"/>
      <c r="V468" s="333"/>
      <c r="W468" s="450" t="s">
        <v>40</v>
      </c>
      <c r="X468" s="804"/>
      <c r="Y468" s="805" t="str">
        <f t="shared" si="50"/>
        <v/>
      </c>
      <c r="Z468" s="289"/>
      <c r="AA468" s="290"/>
      <c r="AB468" s="291">
        <f t="shared" si="52"/>
        <v>0</v>
      </c>
      <c r="AC468" s="977">
        <f t="shared" si="51"/>
        <v>0</v>
      </c>
      <c r="AD468" s="293"/>
      <c r="AE468" s="280">
        <f t="shared" si="53"/>
        <v>0</v>
      </c>
      <c r="AF468" s="280">
        <f t="shared" si="54"/>
        <v>0</v>
      </c>
      <c r="AG468" s="280">
        <f t="shared" si="55"/>
        <v>0</v>
      </c>
      <c r="AH468" s="280">
        <f t="shared" si="56"/>
        <v>0</v>
      </c>
      <c r="AI468" s="294"/>
    </row>
    <row r="469" spans="1:35" s="22" customFormat="1" ht="16.5" customHeight="1" x14ac:dyDescent="0.2">
      <c r="A469" s="324">
        <v>452</v>
      </c>
      <c r="B469" s="325"/>
      <c r="C469" s="326"/>
      <c r="D469" s="327"/>
      <c r="E469" s="359"/>
      <c r="F469" s="328"/>
      <c r="G469" s="341"/>
      <c r="H469" s="342"/>
      <c r="I469" s="330"/>
      <c r="J469" s="331"/>
      <c r="K469" s="344"/>
      <c r="L469" s="333"/>
      <c r="M469" s="333"/>
      <c r="N469" s="345"/>
      <c r="O469" s="346"/>
      <c r="P469" s="347"/>
      <c r="Q469" s="348"/>
      <c r="R469" s="349"/>
      <c r="S469" s="339"/>
      <c r="T469" s="332"/>
      <c r="U469" s="340"/>
      <c r="V469" s="333"/>
      <c r="W469" s="450" t="s">
        <v>40</v>
      </c>
      <c r="X469" s="804"/>
      <c r="Y469" s="805" t="str">
        <f t="shared" si="50"/>
        <v/>
      </c>
      <c r="Z469" s="289"/>
      <c r="AA469" s="290"/>
      <c r="AB469" s="291">
        <f t="shared" si="52"/>
        <v>0</v>
      </c>
      <c r="AC469" s="977">
        <f t="shared" si="51"/>
        <v>0</v>
      </c>
      <c r="AD469" s="293"/>
      <c r="AE469" s="280">
        <f t="shared" si="53"/>
        <v>0</v>
      </c>
      <c r="AF469" s="280">
        <f t="shared" si="54"/>
        <v>0</v>
      </c>
      <c r="AG469" s="280">
        <f t="shared" si="55"/>
        <v>0</v>
      </c>
      <c r="AH469" s="280">
        <f t="shared" si="56"/>
        <v>0</v>
      </c>
      <c r="AI469" s="294"/>
    </row>
    <row r="470" spans="1:35" s="22" customFormat="1" ht="16.5" customHeight="1" x14ac:dyDescent="0.2">
      <c r="A470" s="324">
        <v>453</v>
      </c>
      <c r="B470" s="325"/>
      <c r="C470" s="326"/>
      <c r="D470" s="327"/>
      <c r="E470" s="359"/>
      <c r="F470" s="328"/>
      <c r="G470" s="341"/>
      <c r="H470" s="342"/>
      <c r="I470" s="330"/>
      <c r="J470" s="331"/>
      <c r="K470" s="344"/>
      <c r="L470" s="333"/>
      <c r="M470" s="333"/>
      <c r="N470" s="345"/>
      <c r="O470" s="346"/>
      <c r="P470" s="347"/>
      <c r="Q470" s="348"/>
      <c r="R470" s="349"/>
      <c r="S470" s="339"/>
      <c r="T470" s="332"/>
      <c r="U470" s="340"/>
      <c r="V470" s="333"/>
      <c r="W470" s="450" t="s">
        <v>40</v>
      </c>
      <c r="X470" s="804"/>
      <c r="Y470" s="805" t="str">
        <f t="shared" si="50"/>
        <v/>
      </c>
      <c r="Z470" s="289"/>
      <c r="AA470" s="290"/>
      <c r="AB470" s="291">
        <f t="shared" si="52"/>
        <v>0</v>
      </c>
      <c r="AC470" s="977">
        <f t="shared" si="51"/>
        <v>0</v>
      </c>
      <c r="AD470" s="293"/>
      <c r="AE470" s="280">
        <f t="shared" si="53"/>
        <v>0</v>
      </c>
      <c r="AF470" s="280">
        <f t="shared" si="54"/>
        <v>0</v>
      </c>
      <c r="AG470" s="280">
        <f t="shared" si="55"/>
        <v>0</v>
      </c>
      <c r="AH470" s="280">
        <f t="shared" si="56"/>
        <v>0</v>
      </c>
      <c r="AI470" s="294"/>
    </row>
    <row r="471" spans="1:35" s="22" customFormat="1" ht="16.5" customHeight="1" x14ac:dyDescent="0.2">
      <c r="A471" s="324">
        <v>454</v>
      </c>
      <c r="B471" s="325"/>
      <c r="C471" s="326"/>
      <c r="D471" s="327"/>
      <c r="E471" s="359"/>
      <c r="F471" s="328"/>
      <c r="G471" s="341"/>
      <c r="H471" s="342"/>
      <c r="I471" s="330"/>
      <c r="J471" s="331"/>
      <c r="K471" s="344"/>
      <c r="L471" s="333"/>
      <c r="M471" s="333"/>
      <c r="N471" s="345"/>
      <c r="O471" s="346"/>
      <c r="P471" s="347"/>
      <c r="Q471" s="348"/>
      <c r="R471" s="349"/>
      <c r="S471" s="339"/>
      <c r="T471" s="332"/>
      <c r="U471" s="340"/>
      <c r="V471" s="333"/>
      <c r="W471" s="450" t="s">
        <v>40</v>
      </c>
      <c r="X471" s="804"/>
      <c r="Y471" s="805" t="str">
        <f t="shared" si="50"/>
        <v/>
      </c>
      <c r="Z471" s="289"/>
      <c r="AA471" s="290"/>
      <c r="AB471" s="291">
        <f t="shared" si="52"/>
        <v>0</v>
      </c>
      <c r="AC471" s="977">
        <f t="shared" si="51"/>
        <v>0</v>
      </c>
      <c r="AD471" s="293"/>
      <c r="AE471" s="280">
        <f t="shared" si="53"/>
        <v>0</v>
      </c>
      <c r="AF471" s="280">
        <f t="shared" si="54"/>
        <v>0</v>
      </c>
      <c r="AG471" s="280">
        <f t="shared" si="55"/>
        <v>0</v>
      </c>
      <c r="AH471" s="280">
        <f t="shared" si="56"/>
        <v>0</v>
      </c>
      <c r="AI471" s="294"/>
    </row>
    <row r="472" spans="1:35" s="22" customFormat="1" ht="16.5" customHeight="1" x14ac:dyDescent="0.2">
      <c r="A472" s="324">
        <v>455</v>
      </c>
      <c r="B472" s="325"/>
      <c r="C472" s="326"/>
      <c r="D472" s="327"/>
      <c r="E472" s="359"/>
      <c r="F472" s="328"/>
      <c r="G472" s="341"/>
      <c r="H472" s="342"/>
      <c r="I472" s="330"/>
      <c r="J472" s="331"/>
      <c r="K472" s="344"/>
      <c r="L472" s="333"/>
      <c r="M472" s="333"/>
      <c r="N472" s="345"/>
      <c r="O472" s="346"/>
      <c r="P472" s="347"/>
      <c r="Q472" s="348"/>
      <c r="R472" s="349"/>
      <c r="S472" s="339"/>
      <c r="T472" s="332"/>
      <c r="U472" s="340"/>
      <c r="V472" s="333"/>
      <c r="W472" s="450" t="s">
        <v>40</v>
      </c>
      <c r="X472" s="804"/>
      <c r="Y472" s="805" t="str">
        <f t="shared" si="50"/>
        <v/>
      </c>
      <c r="Z472" s="289"/>
      <c r="AA472" s="290"/>
      <c r="AB472" s="291">
        <f t="shared" si="52"/>
        <v>0</v>
      </c>
      <c r="AC472" s="977">
        <f t="shared" si="51"/>
        <v>0</v>
      </c>
      <c r="AD472" s="293"/>
      <c r="AE472" s="280">
        <f t="shared" si="53"/>
        <v>0</v>
      </c>
      <c r="AF472" s="280">
        <f t="shared" si="54"/>
        <v>0</v>
      </c>
      <c r="AG472" s="280">
        <f t="shared" si="55"/>
        <v>0</v>
      </c>
      <c r="AH472" s="280">
        <f t="shared" si="56"/>
        <v>0</v>
      </c>
      <c r="AI472" s="294"/>
    </row>
    <row r="473" spans="1:35" s="22" customFormat="1" ht="16.5" customHeight="1" x14ac:dyDescent="0.2">
      <c r="A473" s="324">
        <v>456</v>
      </c>
      <c r="B473" s="325"/>
      <c r="C473" s="326"/>
      <c r="D473" s="327"/>
      <c r="E473" s="359"/>
      <c r="F473" s="328"/>
      <c r="G473" s="341"/>
      <c r="H473" s="342"/>
      <c r="I473" s="330"/>
      <c r="J473" s="331"/>
      <c r="K473" s="344"/>
      <c r="L473" s="333"/>
      <c r="M473" s="333"/>
      <c r="N473" s="345"/>
      <c r="O473" s="346"/>
      <c r="P473" s="347"/>
      <c r="Q473" s="348"/>
      <c r="R473" s="349"/>
      <c r="S473" s="339"/>
      <c r="T473" s="332"/>
      <c r="U473" s="340"/>
      <c r="V473" s="333"/>
      <c r="W473" s="450" t="s">
        <v>40</v>
      </c>
      <c r="X473" s="804"/>
      <c r="Y473" s="805" t="str">
        <f t="shared" si="50"/>
        <v/>
      </c>
      <c r="Z473" s="289"/>
      <c r="AA473" s="290"/>
      <c r="AB473" s="291">
        <f t="shared" si="52"/>
        <v>0</v>
      </c>
      <c r="AC473" s="977">
        <f t="shared" si="51"/>
        <v>0</v>
      </c>
      <c r="AD473" s="293"/>
      <c r="AE473" s="280">
        <f t="shared" si="53"/>
        <v>0</v>
      </c>
      <c r="AF473" s="280">
        <f t="shared" si="54"/>
        <v>0</v>
      </c>
      <c r="AG473" s="280">
        <f t="shared" si="55"/>
        <v>0</v>
      </c>
      <c r="AH473" s="280">
        <f t="shared" si="56"/>
        <v>0</v>
      </c>
      <c r="AI473" s="294"/>
    </row>
    <row r="474" spans="1:35" s="22" customFormat="1" ht="16.5" customHeight="1" x14ac:dyDescent="0.2">
      <c r="A474" s="324">
        <v>457</v>
      </c>
      <c r="B474" s="325"/>
      <c r="C474" s="326"/>
      <c r="D474" s="327"/>
      <c r="E474" s="359"/>
      <c r="F474" s="328"/>
      <c r="G474" s="341"/>
      <c r="H474" s="342"/>
      <c r="I474" s="330"/>
      <c r="J474" s="331"/>
      <c r="K474" s="344"/>
      <c r="L474" s="333"/>
      <c r="M474" s="333"/>
      <c r="N474" s="345"/>
      <c r="O474" s="346"/>
      <c r="P474" s="347"/>
      <c r="Q474" s="348"/>
      <c r="R474" s="349"/>
      <c r="S474" s="339"/>
      <c r="T474" s="332"/>
      <c r="U474" s="340"/>
      <c r="V474" s="333"/>
      <c r="W474" s="450" t="s">
        <v>40</v>
      </c>
      <c r="X474" s="804"/>
      <c r="Y474" s="805" t="str">
        <f t="shared" si="50"/>
        <v/>
      </c>
      <c r="Z474" s="289"/>
      <c r="AA474" s="290"/>
      <c r="AB474" s="291">
        <f t="shared" si="52"/>
        <v>0</v>
      </c>
      <c r="AC474" s="977">
        <f t="shared" si="51"/>
        <v>0</v>
      </c>
      <c r="AD474" s="293"/>
      <c r="AE474" s="280">
        <f t="shared" si="53"/>
        <v>0</v>
      </c>
      <c r="AF474" s="280">
        <f t="shared" si="54"/>
        <v>0</v>
      </c>
      <c r="AG474" s="280">
        <f t="shared" si="55"/>
        <v>0</v>
      </c>
      <c r="AH474" s="280">
        <f t="shared" si="56"/>
        <v>0</v>
      </c>
      <c r="AI474" s="294"/>
    </row>
    <row r="475" spans="1:35" s="22" customFormat="1" ht="16.5" customHeight="1" x14ac:dyDescent="0.2">
      <c r="A475" s="324">
        <v>458</v>
      </c>
      <c r="B475" s="325"/>
      <c r="C475" s="326"/>
      <c r="D475" s="327"/>
      <c r="E475" s="359"/>
      <c r="F475" s="328"/>
      <c r="G475" s="341"/>
      <c r="H475" s="342"/>
      <c r="I475" s="330"/>
      <c r="J475" s="331"/>
      <c r="K475" s="344"/>
      <c r="L475" s="333"/>
      <c r="M475" s="333"/>
      <c r="N475" s="345"/>
      <c r="O475" s="346"/>
      <c r="P475" s="347"/>
      <c r="Q475" s="348"/>
      <c r="R475" s="349"/>
      <c r="S475" s="339"/>
      <c r="T475" s="332"/>
      <c r="U475" s="340"/>
      <c r="V475" s="333"/>
      <c r="W475" s="450" t="s">
        <v>40</v>
      </c>
      <c r="X475" s="804"/>
      <c r="Y475" s="805" t="str">
        <f t="shared" si="50"/>
        <v/>
      </c>
      <c r="Z475" s="289"/>
      <c r="AA475" s="290"/>
      <c r="AB475" s="291">
        <f t="shared" si="52"/>
        <v>0</v>
      </c>
      <c r="AC475" s="977">
        <f t="shared" si="51"/>
        <v>0</v>
      </c>
      <c r="AD475" s="293"/>
      <c r="AE475" s="280">
        <f t="shared" si="53"/>
        <v>0</v>
      </c>
      <c r="AF475" s="280">
        <f t="shared" si="54"/>
        <v>0</v>
      </c>
      <c r="AG475" s="280">
        <f t="shared" si="55"/>
        <v>0</v>
      </c>
      <c r="AH475" s="280">
        <f t="shared" si="56"/>
        <v>0</v>
      </c>
      <c r="AI475" s="294"/>
    </row>
    <row r="476" spans="1:35" s="22" customFormat="1" ht="16.5" customHeight="1" x14ac:dyDescent="0.2">
      <c r="A476" s="324">
        <v>459</v>
      </c>
      <c r="B476" s="325"/>
      <c r="C476" s="326"/>
      <c r="D476" s="327"/>
      <c r="E476" s="359"/>
      <c r="F476" s="328"/>
      <c r="G476" s="341"/>
      <c r="H476" s="342"/>
      <c r="I476" s="330"/>
      <c r="J476" s="331"/>
      <c r="K476" s="344"/>
      <c r="L476" s="333"/>
      <c r="M476" s="333"/>
      <c r="N476" s="345"/>
      <c r="O476" s="346"/>
      <c r="P476" s="347"/>
      <c r="Q476" s="348"/>
      <c r="R476" s="349"/>
      <c r="S476" s="339"/>
      <c r="T476" s="332"/>
      <c r="U476" s="340"/>
      <c r="V476" s="333"/>
      <c r="W476" s="450" t="s">
        <v>40</v>
      </c>
      <c r="X476" s="804"/>
      <c r="Y476" s="805" t="str">
        <f t="shared" si="50"/>
        <v/>
      </c>
      <c r="Z476" s="289"/>
      <c r="AA476" s="290"/>
      <c r="AB476" s="291">
        <f t="shared" si="52"/>
        <v>0</v>
      </c>
      <c r="AC476" s="977">
        <f t="shared" si="51"/>
        <v>0</v>
      </c>
      <c r="AD476" s="293"/>
      <c r="AE476" s="280">
        <f t="shared" si="53"/>
        <v>0</v>
      </c>
      <c r="AF476" s="280">
        <f t="shared" si="54"/>
        <v>0</v>
      </c>
      <c r="AG476" s="280">
        <f t="shared" si="55"/>
        <v>0</v>
      </c>
      <c r="AH476" s="280">
        <f t="shared" si="56"/>
        <v>0</v>
      </c>
      <c r="AI476" s="294"/>
    </row>
    <row r="477" spans="1:35" s="22" customFormat="1" ht="16.5" customHeight="1" x14ac:dyDescent="0.2">
      <c r="A477" s="324">
        <v>460</v>
      </c>
      <c r="B477" s="325"/>
      <c r="C477" s="326"/>
      <c r="D477" s="327"/>
      <c r="E477" s="359"/>
      <c r="F477" s="328"/>
      <c r="G477" s="341"/>
      <c r="H477" s="342"/>
      <c r="I477" s="330"/>
      <c r="J477" s="331"/>
      <c r="K477" s="344"/>
      <c r="L477" s="333"/>
      <c r="M477" s="333"/>
      <c r="N477" s="345"/>
      <c r="O477" s="346"/>
      <c r="P477" s="347"/>
      <c r="Q477" s="348"/>
      <c r="R477" s="349"/>
      <c r="S477" s="339"/>
      <c r="T477" s="332"/>
      <c r="U477" s="340"/>
      <c r="V477" s="333"/>
      <c r="W477" s="450" t="s">
        <v>40</v>
      </c>
      <c r="X477" s="804"/>
      <c r="Y477" s="805" t="str">
        <f t="shared" si="50"/>
        <v/>
      </c>
      <c r="Z477" s="289"/>
      <c r="AA477" s="290"/>
      <c r="AB477" s="291">
        <f t="shared" si="52"/>
        <v>0</v>
      </c>
      <c r="AC477" s="977">
        <f t="shared" si="51"/>
        <v>0</v>
      </c>
      <c r="AD477" s="293"/>
      <c r="AE477" s="280">
        <f t="shared" si="53"/>
        <v>0</v>
      </c>
      <c r="AF477" s="280">
        <f t="shared" si="54"/>
        <v>0</v>
      </c>
      <c r="AG477" s="280">
        <f t="shared" si="55"/>
        <v>0</v>
      </c>
      <c r="AH477" s="280">
        <f t="shared" si="56"/>
        <v>0</v>
      </c>
      <c r="AI477" s="294"/>
    </row>
    <row r="478" spans="1:35" s="22" customFormat="1" ht="16.5" customHeight="1" x14ac:dyDescent="0.2">
      <c r="A478" s="324">
        <v>461</v>
      </c>
      <c r="B478" s="325"/>
      <c r="C478" s="326"/>
      <c r="D478" s="327"/>
      <c r="E478" s="359"/>
      <c r="F478" s="328"/>
      <c r="G478" s="341"/>
      <c r="H478" s="342"/>
      <c r="I478" s="330"/>
      <c r="J478" s="331"/>
      <c r="K478" s="344"/>
      <c r="L478" s="333"/>
      <c r="M478" s="333"/>
      <c r="N478" s="345"/>
      <c r="O478" s="346"/>
      <c r="P478" s="347"/>
      <c r="Q478" s="348"/>
      <c r="R478" s="349"/>
      <c r="S478" s="339"/>
      <c r="T478" s="332"/>
      <c r="U478" s="340"/>
      <c r="V478" s="333"/>
      <c r="W478" s="450" t="s">
        <v>40</v>
      </c>
      <c r="X478" s="804"/>
      <c r="Y478" s="805" t="str">
        <f t="shared" si="50"/>
        <v/>
      </c>
      <c r="Z478" s="289"/>
      <c r="AA478" s="290"/>
      <c r="AB478" s="291">
        <f t="shared" si="52"/>
        <v>0</v>
      </c>
      <c r="AC478" s="977">
        <f t="shared" si="51"/>
        <v>0</v>
      </c>
      <c r="AD478" s="293"/>
      <c r="AE478" s="280">
        <f t="shared" si="53"/>
        <v>0</v>
      </c>
      <c r="AF478" s="280">
        <f t="shared" si="54"/>
        <v>0</v>
      </c>
      <c r="AG478" s="280">
        <f t="shared" si="55"/>
        <v>0</v>
      </c>
      <c r="AH478" s="280">
        <f t="shared" si="56"/>
        <v>0</v>
      </c>
      <c r="AI478" s="294"/>
    </row>
    <row r="479" spans="1:35" s="22" customFormat="1" ht="16.5" customHeight="1" x14ac:dyDescent="0.2">
      <c r="A479" s="324">
        <v>462</v>
      </c>
      <c r="B479" s="325"/>
      <c r="C479" s="326"/>
      <c r="D479" s="327"/>
      <c r="E479" s="359"/>
      <c r="F479" s="328"/>
      <c r="G479" s="341"/>
      <c r="H479" s="342"/>
      <c r="I479" s="330"/>
      <c r="J479" s="331"/>
      <c r="K479" s="344"/>
      <c r="L479" s="333"/>
      <c r="M479" s="333"/>
      <c r="N479" s="345"/>
      <c r="O479" s="346"/>
      <c r="P479" s="347"/>
      <c r="Q479" s="348"/>
      <c r="R479" s="349"/>
      <c r="S479" s="339"/>
      <c r="T479" s="332"/>
      <c r="U479" s="340"/>
      <c r="V479" s="333"/>
      <c r="W479" s="450" t="s">
        <v>40</v>
      </c>
      <c r="X479" s="804"/>
      <c r="Y479" s="805" t="str">
        <f t="shared" si="50"/>
        <v/>
      </c>
      <c r="Z479" s="289"/>
      <c r="AA479" s="290"/>
      <c r="AB479" s="291">
        <f t="shared" si="52"/>
        <v>0</v>
      </c>
      <c r="AC479" s="977">
        <f t="shared" si="51"/>
        <v>0</v>
      </c>
      <c r="AD479" s="293"/>
      <c r="AE479" s="280">
        <f t="shared" si="53"/>
        <v>0</v>
      </c>
      <c r="AF479" s="280">
        <f t="shared" si="54"/>
        <v>0</v>
      </c>
      <c r="AG479" s="280">
        <f t="shared" si="55"/>
        <v>0</v>
      </c>
      <c r="AH479" s="280">
        <f t="shared" si="56"/>
        <v>0</v>
      </c>
      <c r="AI479" s="294"/>
    </row>
    <row r="480" spans="1:35" s="22" customFormat="1" ht="16.5" customHeight="1" x14ac:dyDescent="0.2">
      <c r="A480" s="324">
        <v>463</v>
      </c>
      <c r="B480" s="325"/>
      <c r="C480" s="326"/>
      <c r="D480" s="327"/>
      <c r="E480" s="359"/>
      <c r="F480" s="328"/>
      <c r="G480" s="341"/>
      <c r="H480" s="342"/>
      <c r="I480" s="330"/>
      <c r="J480" s="331"/>
      <c r="K480" s="344"/>
      <c r="L480" s="333"/>
      <c r="M480" s="333"/>
      <c r="N480" s="345"/>
      <c r="O480" s="346"/>
      <c r="P480" s="347"/>
      <c r="Q480" s="348"/>
      <c r="R480" s="349"/>
      <c r="S480" s="339"/>
      <c r="T480" s="332"/>
      <c r="U480" s="340"/>
      <c r="V480" s="333"/>
      <c r="W480" s="450" t="s">
        <v>40</v>
      </c>
      <c r="X480" s="804"/>
      <c r="Y480" s="805" t="str">
        <f t="shared" si="50"/>
        <v/>
      </c>
      <c r="Z480" s="289"/>
      <c r="AA480" s="290"/>
      <c r="AB480" s="291">
        <f t="shared" si="52"/>
        <v>0</v>
      </c>
      <c r="AC480" s="977">
        <f t="shared" si="51"/>
        <v>0</v>
      </c>
      <c r="AD480" s="293"/>
      <c r="AE480" s="280">
        <f t="shared" si="53"/>
        <v>0</v>
      </c>
      <c r="AF480" s="280">
        <f t="shared" si="54"/>
        <v>0</v>
      </c>
      <c r="AG480" s="280">
        <f t="shared" si="55"/>
        <v>0</v>
      </c>
      <c r="AH480" s="280">
        <f t="shared" si="56"/>
        <v>0</v>
      </c>
      <c r="AI480" s="294"/>
    </row>
    <row r="481" spans="1:35" s="22" customFormat="1" ht="16.5" customHeight="1" x14ac:dyDescent="0.2">
      <c r="A481" s="324">
        <v>464</v>
      </c>
      <c r="B481" s="325"/>
      <c r="C481" s="326"/>
      <c r="D481" s="327"/>
      <c r="E481" s="359"/>
      <c r="F481" s="328"/>
      <c r="G481" s="341"/>
      <c r="H481" s="342"/>
      <c r="I481" s="330"/>
      <c r="J481" s="331"/>
      <c r="K481" s="344"/>
      <c r="L481" s="333"/>
      <c r="M481" s="333"/>
      <c r="N481" s="345"/>
      <c r="O481" s="346"/>
      <c r="P481" s="347"/>
      <c r="Q481" s="348"/>
      <c r="R481" s="349"/>
      <c r="S481" s="339"/>
      <c r="T481" s="332"/>
      <c r="U481" s="340"/>
      <c r="V481" s="333"/>
      <c r="W481" s="450" t="s">
        <v>40</v>
      </c>
      <c r="X481" s="804"/>
      <c r="Y481" s="805" t="str">
        <f t="shared" si="50"/>
        <v/>
      </c>
      <c r="Z481" s="289"/>
      <c r="AA481" s="290"/>
      <c r="AB481" s="291">
        <f t="shared" si="52"/>
        <v>0</v>
      </c>
      <c r="AC481" s="977">
        <f t="shared" si="51"/>
        <v>0</v>
      </c>
      <c r="AD481" s="293"/>
      <c r="AE481" s="280">
        <f t="shared" si="53"/>
        <v>0</v>
      </c>
      <c r="AF481" s="280">
        <f t="shared" si="54"/>
        <v>0</v>
      </c>
      <c r="AG481" s="280">
        <f t="shared" si="55"/>
        <v>0</v>
      </c>
      <c r="AH481" s="280">
        <f t="shared" si="56"/>
        <v>0</v>
      </c>
      <c r="AI481" s="294"/>
    </row>
    <row r="482" spans="1:35" s="22" customFormat="1" ht="16.5" customHeight="1" x14ac:dyDescent="0.2">
      <c r="A482" s="324">
        <v>465</v>
      </c>
      <c r="B482" s="325"/>
      <c r="C482" s="326"/>
      <c r="D482" s="327"/>
      <c r="E482" s="359"/>
      <c r="F482" s="328"/>
      <c r="G482" s="341"/>
      <c r="H482" s="342"/>
      <c r="I482" s="330"/>
      <c r="J482" s="331"/>
      <c r="K482" s="344"/>
      <c r="L482" s="333"/>
      <c r="M482" s="333"/>
      <c r="N482" s="345"/>
      <c r="O482" s="346"/>
      <c r="P482" s="347"/>
      <c r="Q482" s="348"/>
      <c r="R482" s="349"/>
      <c r="S482" s="339"/>
      <c r="T482" s="332"/>
      <c r="U482" s="340"/>
      <c r="V482" s="333"/>
      <c r="W482" s="450" t="s">
        <v>40</v>
      </c>
      <c r="X482" s="804"/>
      <c r="Y482" s="805" t="str">
        <f t="shared" si="50"/>
        <v/>
      </c>
      <c r="Z482" s="289"/>
      <c r="AA482" s="290"/>
      <c r="AB482" s="291">
        <f t="shared" si="52"/>
        <v>0</v>
      </c>
      <c r="AC482" s="977">
        <f t="shared" si="51"/>
        <v>0</v>
      </c>
      <c r="AD482" s="293"/>
      <c r="AE482" s="280">
        <f t="shared" si="53"/>
        <v>0</v>
      </c>
      <c r="AF482" s="280">
        <f t="shared" si="54"/>
        <v>0</v>
      </c>
      <c r="AG482" s="280">
        <f t="shared" si="55"/>
        <v>0</v>
      </c>
      <c r="AH482" s="280">
        <f t="shared" si="56"/>
        <v>0</v>
      </c>
      <c r="AI482" s="294"/>
    </row>
    <row r="483" spans="1:35" s="22" customFormat="1" ht="16.5" customHeight="1" x14ac:dyDescent="0.2">
      <c r="A483" s="324">
        <v>466</v>
      </c>
      <c r="B483" s="325"/>
      <c r="C483" s="326"/>
      <c r="D483" s="327"/>
      <c r="E483" s="359"/>
      <c r="F483" s="328"/>
      <c r="G483" s="341"/>
      <c r="H483" s="342"/>
      <c r="I483" s="330"/>
      <c r="J483" s="331"/>
      <c r="K483" s="344"/>
      <c r="L483" s="333"/>
      <c r="M483" s="333"/>
      <c r="N483" s="345"/>
      <c r="O483" s="346"/>
      <c r="P483" s="347"/>
      <c r="Q483" s="348"/>
      <c r="R483" s="349"/>
      <c r="S483" s="339"/>
      <c r="T483" s="332"/>
      <c r="U483" s="340"/>
      <c r="V483" s="333"/>
      <c r="W483" s="450" t="s">
        <v>40</v>
      </c>
      <c r="X483" s="804"/>
      <c r="Y483" s="805" t="str">
        <f t="shared" si="50"/>
        <v/>
      </c>
      <c r="Z483" s="289"/>
      <c r="AA483" s="290"/>
      <c r="AB483" s="291">
        <f t="shared" si="52"/>
        <v>0</v>
      </c>
      <c r="AC483" s="977">
        <f t="shared" si="51"/>
        <v>0</v>
      </c>
      <c r="AD483" s="293"/>
      <c r="AE483" s="280">
        <f t="shared" si="53"/>
        <v>0</v>
      </c>
      <c r="AF483" s="280">
        <f t="shared" si="54"/>
        <v>0</v>
      </c>
      <c r="AG483" s="280">
        <f t="shared" si="55"/>
        <v>0</v>
      </c>
      <c r="AH483" s="280">
        <f t="shared" si="56"/>
        <v>0</v>
      </c>
      <c r="AI483" s="294"/>
    </row>
    <row r="484" spans="1:35" s="22" customFormat="1" ht="16.5" customHeight="1" x14ac:dyDescent="0.2">
      <c r="A484" s="324">
        <v>467</v>
      </c>
      <c r="B484" s="325"/>
      <c r="C484" s="326"/>
      <c r="D484" s="327"/>
      <c r="E484" s="359"/>
      <c r="F484" s="328"/>
      <c r="G484" s="341"/>
      <c r="H484" s="342"/>
      <c r="I484" s="330"/>
      <c r="J484" s="331"/>
      <c r="K484" s="344"/>
      <c r="L484" s="333"/>
      <c r="M484" s="333"/>
      <c r="N484" s="345"/>
      <c r="O484" s="346"/>
      <c r="P484" s="347"/>
      <c r="Q484" s="348"/>
      <c r="R484" s="349"/>
      <c r="S484" s="339"/>
      <c r="T484" s="332"/>
      <c r="U484" s="340"/>
      <c r="V484" s="333"/>
      <c r="W484" s="450" t="s">
        <v>40</v>
      </c>
      <c r="X484" s="804"/>
      <c r="Y484" s="805" t="str">
        <f t="shared" si="50"/>
        <v/>
      </c>
      <c r="Z484" s="289"/>
      <c r="AA484" s="290"/>
      <c r="AB484" s="291">
        <f t="shared" si="52"/>
        <v>0</v>
      </c>
      <c r="AC484" s="977">
        <f t="shared" si="51"/>
        <v>0</v>
      </c>
      <c r="AD484" s="293"/>
      <c r="AE484" s="280">
        <f t="shared" si="53"/>
        <v>0</v>
      </c>
      <c r="AF484" s="280">
        <f t="shared" si="54"/>
        <v>0</v>
      </c>
      <c r="AG484" s="280">
        <f t="shared" si="55"/>
        <v>0</v>
      </c>
      <c r="AH484" s="280">
        <f t="shared" si="56"/>
        <v>0</v>
      </c>
      <c r="AI484" s="294"/>
    </row>
    <row r="485" spans="1:35" s="22" customFormat="1" ht="16.5" customHeight="1" x14ac:dyDescent="0.2">
      <c r="A485" s="324">
        <v>468</v>
      </c>
      <c r="B485" s="325"/>
      <c r="C485" s="326"/>
      <c r="D485" s="327"/>
      <c r="E485" s="359"/>
      <c r="F485" s="328"/>
      <c r="G485" s="341"/>
      <c r="H485" s="342"/>
      <c r="I485" s="330"/>
      <c r="J485" s="331"/>
      <c r="K485" s="344"/>
      <c r="L485" s="333"/>
      <c r="M485" s="333"/>
      <c r="N485" s="345"/>
      <c r="O485" s="346"/>
      <c r="P485" s="347"/>
      <c r="Q485" s="348"/>
      <c r="R485" s="349"/>
      <c r="S485" s="339"/>
      <c r="T485" s="332"/>
      <c r="U485" s="340"/>
      <c r="V485" s="333"/>
      <c r="W485" s="450" t="s">
        <v>40</v>
      </c>
      <c r="X485" s="804"/>
      <c r="Y485" s="805" t="str">
        <f t="shared" si="50"/>
        <v/>
      </c>
      <c r="Z485" s="289"/>
      <c r="AA485" s="290"/>
      <c r="AB485" s="291">
        <f t="shared" si="52"/>
        <v>0</v>
      </c>
      <c r="AC485" s="977">
        <f t="shared" si="51"/>
        <v>0</v>
      </c>
      <c r="AD485" s="293"/>
      <c r="AE485" s="280">
        <f t="shared" si="53"/>
        <v>0</v>
      </c>
      <c r="AF485" s="280">
        <f t="shared" si="54"/>
        <v>0</v>
      </c>
      <c r="AG485" s="280">
        <f t="shared" si="55"/>
        <v>0</v>
      </c>
      <c r="AH485" s="280">
        <f t="shared" si="56"/>
        <v>0</v>
      </c>
      <c r="AI485" s="294"/>
    </row>
    <row r="486" spans="1:35" s="22" customFormat="1" ht="16.5" customHeight="1" x14ac:dyDescent="0.2">
      <c r="A486" s="324">
        <v>469</v>
      </c>
      <c r="B486" s="325"/>
      <c r="C486" s="326"/>
      <c r="D486" s="327"/>
      <c r="E486" s="359"/>
      <c r="F486" s="328"/>
      <c r="G486" s="341"/>
      <c r="H486" s="342"/>
      <c r="I486" s="330"/>
      <c r="J486" s="331"/>
      <c r="K486" s="344"/>
      <c r="L486" s="333"/>
      <c r="M486" s="333"/>
      <c r="N486" s="345"/>
      <c r="O486" s="346"/>
      <c r="P486" s="347"/>
      <c r="Q486" s="348"/>
      <c r="R486" s="349"/>
      <c r="S486" s="339"/>
      <c r="T486" s="332"/>
      <c r="U486" s="340"/>
      <c r="V486" s="333"/>
      <c r="W486" s="450" t="s">
        <v>40</v>
      </c>
      <c r="X486" s="804"/>
      <c r="Y486" s="805" t="str">
        <f t="shared" si="50"/>
        <v/>
      </c>
      <c r="Z486" s="289"/>
      <c r="AA486" s="290"/>
      <c r="AB486" s="291">
        <f t="shared" si="52"/>
        <v>0</v>
      </c>
      <c r="AC486" s="977">
        <f t="shared" si="51"/>
        <v>0</v>
      </c>
      <c r="AD486" s="293"/>
      <c r="AE486" s="280">
        <f t="shared" si="53"/>
        <v>0</v>
      </c>
      <c r="AF486" s="280">
        <f t="shared" si="54"/>
        <v>0</v>
      </c>
      <c r="AG486" s="280">
        <f t="shared" si="55"/>
        <v>0</v>
      </c>
      <c r="AH486" s="280">
        <f t="shared" si="56"/>
        <v>0</v>
      </c>
      <c r="AI486" s="294"/>
    </row>
    <row r="487" spans="1:35" s="22" customFormat="1" ht="16.5" customHeight="1" x14ac:dyDescent="0.2">
      <c r="A487" s="324">
        <v>470</v>
      </c>
      <c r="B487" s="325"/>
      <c r="C487" s="326"/>
      <c r="D487" s="327"/>
      <c r="E487" s="359"/>
      <c r="F487" s="328"/>
      <c r="G487" s="341"/>
      <c r="H487" s="342"/>
      <c r="I487" s="330"/>
      <c r="J487" s="331"/>
      <c r="K487" s="344"/>
      <c r="L487" s="333"/>
      <c r="M487" s="333"/>
      <c r="N487" s="345"/>
      <c r="O487" s="346"/>
      <c r="P487" s="347"/>
      <c r="Q487" s="348"/>
      <c r="R487" s="349"/>
      <c r="S487" s="339"/>
      <c r="T487" s="332"/>
      <c r="U487" s="340"/>
      <c r="V487" s="333"/>
      <c r="W487" s="450" t="s">
        <v>40</v>
      </c>
      <c r="X487" s="804"/>
      <c r="Y487" s="805" t="str">
        <f t="shared" si="50"/>
        <v/>
      </c>
      <c r="Z487" s="289"/>
      <c r="AA487" s="290"/>
      <c r="AB487" s="291">
        <f t="shared" si="52"/>
        <v>0</v>
      </c>
      <c r="AC487" s="977">
        <f t="shared" si="51"/>
        <v>0</v>
      </c>
      <c r="AD487" s="293"/>
      <c r="AE487" s="280">
        <f t="shared" si="53"/>
        <v>0</v>
      </c>
      <c r="AF487" s="280">
        <f t="shared" si="54"/>
        <v>0</v>
      </c>
      <c r="AG487" s="280">
        <f t="shared" si="55"/>
        <v>0</v>
      </c>
      <c r="AH487" s="280">
        <f t="shared" si="56"/>
        <v>0</v>
      </c>
      <c r="AI487" s="294"/>
    </row>
    <row r="488" spans="1:35" s="22" customFormat="1" ht="16.5" customHeight="1" x14ac:dyDescent="0.2">
      <c r="A488" s="324">
        <v>471</v>
      </c>
      <c r="B488" s="325"/>
      <c r="C488" s="326"/>
      <c r="D488" s="327"/>
      <c r="E488" s="359"/>
      <c r="F488" s="328"/>
      <c r="G488" s="341"/>
      <c r="H488" s="342"/>
      <c r="I488" s="330"/>
      <c r="J488" s="331"/>
      <c r="K488" s="344"/>
      <c r="L488" s="333"/>
      <c r="M488" s="333"/>
      <c r="N488" s="345"/>
      <c r="O488" s="346"/>
      <c r="P488" s="347"/>
      <c r="Q488" s="348"/>
      <c r="R488" s="349"/>
      <c r="S488" s="339"/>
      <c r="T488" s="332"/>
      <c r="U488" s="340"/>
      <c r="V488" s="333"/>
      <c r="W488" s="450" t="s">
        <v>40</v>
      </c>
      <c r="X488" s="804"/>
      <c r="Y488" s="805" t="str">
        <f t="shared" si="50"/>
        <v/>
      </c>
      <c r="Z488" s="289"/>
      <c r="AA488" s="290"/>
      <c r="AB488" s="291">
        <f t="shared" si="52"/>
        <v>0</v>
      </c>
      <c r="AC488" s="977">
        <f t="shared" si="51"/>
        <v>0</v>
      </c>
      <c r="AD488" s="293"/>
      <c r="AE488" s="280">
        <f t="shared" si="53"/>
        <v>0</v>
      </c>
      <c r="AF488" s="280">
        <f t="shared" si="54"/>
        <v>0</v>
      </c>
      <c r="AG488" s="280">
        <f t="shared" si="55"/>
        <v>0</v>
      </c>
      <c r="AH488" s="280">
        <f t="shared" si="56"/>
        <v>0</v>
      </c>
      <c r="AI488" s="294"/>
    </row>
    <row r="489" spans="1:35" s="22" customFormat="1" ht="16.5" customHeight="1" x14ac:dyDescent="0.2">
      <c r="A489" s="324">
        <v>472</v>
      </c>
      <c r="B489" s="325"/>
      <c r="C489" s="326"/>
      <c r="D489" s="327"/>
      <c r="E489" s="359"/>
      <c r="F489" s="328"/>
      <c r="G489" s="341"/>
      <c r="H489" s="342"/>
      <c r="I489" s="330"/>
      <c r="J489" s="331"/>
      <c r="K489" s="344"/>
      <c r="L489" s="333"/>
      <c r="M489" s="333"/>
      <c r="N489" s="345"/>
      <c r="O489" s="346"/>
      <c r="P489" s="347"/>
      <c r="Q489" s="348"/>
      <c r="R489" s="349"/>
      <c r="S489" s="339"/>
      <c r="T489" s="332"/>
      <c r="U489" s="340"/>
      <c r="V489" s="333"/>
      <c r="W489" s="450" t="s">
        <v>40</v>
      </c>
      <c r="X489" s="804"/>
      <c r="Y489" s="805" t="str">
        <f t="shared" si="50"/>
        <v/>
      </c>
      <c r="Z489" s="289"/>
      <c r="AA489" s="290"/>
      <c r="AB489" s="291">
        <f t="shared" si="52"/>
        <v>0</v>
      </c>
      <c r="AC489" s="977">
        <f t="shared" si="51"/>
        <v>0</v>
      </c>
      <c r="AD489" s="293"/>
      <c r="AE489" s="280">
        <f t="shared" si="53"/>
        <v>0</v>
      </c>
      <c r="AF489" s="280">
        <f t="shared" si="54"/>
        <v>0</v>
      </c>
      <c r="AG489" s="280">
        <f t="shared" si="55"/>
        <v>0</v>
      </c>
      <c r="AH489" s="280">
        <f t="shared" si="56"/>
        <v>0</v>
      </c>
      <c r="AI489" s="294"/>
    </row>
    <row r="490" spans="1:35" s="22" customFormat="1" ht="16.5" customHeight="1" x14ac:dyDescent="0.2">
      <c r="A490" s="324">
        <v>473</v>
      </c>
      <c r="B490" s="325"/>
      <c r="C490" s="326"/>
      <c r="D490" s="327"/>
      <c r="E490" s="359"/>
      <c r="F490" s="328"/>
      <c r="G490" s="341"/>
      <c r="H490" s="342"/>
      <c r="I490" s="330"/>
      <c r="J490" s="331"/>
      <c r="K490" s="344"/>
      <c r="L490" s="333"/>
      <c r="M490" s="333"/>
      <c r="N490" s="345"/>
      <c r="O490" s="346"/>
      <c r="P490" s="347"/>
      <c r="Q490" s="348"/>
      <c r="R490" s="349"/>
      <c r="S490" s="339"/>
      <c r="T490" s="332"/>
      <c r="U490" s="340"/>
      <c r="V490" s="333"/>
      <c r="W490" s="450" t="s">
        <v>40</v>
      </c>
      <c r="X490" s="804"/>
      <c r="Y490" s="805" t="str">
        <f t="shared" si="50"/>
        <v/>
      </c>
      <c r="Z490" s="289"/>
      <c r="AA490" s="290"/>
      <c r="AB490" s="291">
        <f t="shared" si="52"/>
        <v>0</v>
      </c>
      <c r="AC490" s="977">
        <f t="shared" si="51"/>
        <v>0</v>
      </c>
      <c r="AD490" s="293"/>
      <c r="AE490" s="280">
        <f t="shared" si="53"/>
        <v>0</v>
      </c>
      <c r="AF490" s="280">
        <f t="shared" si="54"/>
        <v>0</v>
      </c>
      <c r="AG490" s="280">
        <f t="shared" si="55"/>
        <v>0</v>
      </c>
      <c r="AH490" s="280">
        <f t="shared" si="56"/>
        <v>0</v>
      </c>
      <c r="AI490" s="294"/>
    </row>
    <row r="491" spans="1:35" s="22" customFormat="1" ht="16.5" customHeight="1" x14ac:dyDescent="0.2">
      <c r="A491" s="324">
        <v>474</v>
      </c>
      <c r="B491" s="325"/>
      <c r="C491" s="326"/>
      <c r="D491" s="327"/>
      <c r="E491" s="359"/>
      <c r="F491" s="328"/>
      <c r="G491" s="341"/>
      <c r="H491" s="342"/>
      <c r="I491" s="330"/>
      <c r="J491" s="331"/>
      <c r="K491" s="344"/>
      <c r="L491" s="333"/>
      <c r="M491" s="333"/>
      <c r="N491" s="345"/>
      <c r="O491" s="346"/>
      <c r="P491" s="347"/>
      <c r="Q491" s="348"/>
      <c r="R491" s="349"/>
      <c r="S491" s="339"/>
      <c r="T491" s="332"/>
      <c r="U491" s="340"/>
      <c r="V491" s="333"/>
      <c r="W491" s="450" t="s">
        <v>40</v>
      </c>
      <c r="X491" s="804"/>
      <c r="Y491" s="805" t="str">
        <f t="shared" si="50"/>
        <v/>
      </c>
      <c r="Z491" s="289"/>
      <c r="AA491" s="290"/>
      <c r="AB491" s="291">
        <f t="shared" si="52"/>
        <v>0</v>
      </c>
      <c r="AC491" s="977">
        <f t="shared" si="51"/>
        <v>0</v>
      </c>
      <c r="AD491" s="293"/>
      <c r="AE491" s="280">
        <f t="shared" si="53"/>
        <v>0</v>
      </c>
      <c r="AF491" s="280">
        <f t="shared" si="54"/>
        <v>0</v>
      </c>
      <c r="AG491" s="280">
        <f t="shared" si="55"/>
        <v>0</v>
      </c>
      <c r="AH491" s="280">
        <f t="shared" si="56"/>
        <v>0</v>
      </c>
      <c r="AI491" s="294"/>
    </row>
    <row r="492" spans="1:35" s="22" customFormat="1" ht="16.5" customHeight="1" x14ac:dyDescent="0.2">
      <c r="A492" s="324">
        <v>475</v>
      </c>
      <c r="B492" s="325"/>
      <c r="C492" s="326"/>
      <c r="D492" s="327"/>
      <c r="E492" s="359"/>
      <c r="F492" s="328"/>
      <c r="G492" s="341"/>
      <c r="H492" s="342"/>
      <c r="I492" s="330"/>
      <c r="J492" s="331"/>
      <c r="K492" s="344"/>
      <c r="L492" s="333"/>
      <c r="M492" s="333"/>
      <c r="N492" s="345"/>
      <c r="O492" s="346"/>
      <c r="P492" s="347"/>
      <c r="Q492" s="348"/>
      <c r="R492" s="349"/>
      <c r="S492" s="339"/>
      <c r="T492" s="332"/>
      <c r="U492" s="340"/>
      <c r="V492" s="333"/>
      <c r="W492" s="450" t="s">
        <v>40</v>
      </c>
      <c r="X492" s="804"/>
      <c r="Y492" s="805" t="str">
        <f t="shared" si="50"/>
        <v/>
      </c>
      <c r="Z492" s="289"/>
      <c r="AA492" s="290"/>
      <c r="AB492" s="291">
        <f t="shared" si="52"/>
        <v>0</v>
      </c>
      <c r="AC492" s="977">
        <f t="shared" si="51"/>
        <v>0</v>
      </c>
      <c r="AD492" s="293"/>
      <c r="AE492" s="280">
        <f t="shared" si="53"/>
        <v>0</v>
      </c>
      <c r="AF492" s="280">
        <f t="shared" si="54"/>
        <v>0</v>
      </c>
      <c r="AG492" s="280">
        <f t="shared" si="55"/>
        <v>0</v>
      </c>
      <c r="AH492" s="280">
        <f t="shared" si="56"/>
        <v>0</v>
      </c>
      <c r="AI492" s="294"/>
    </row>
    <row r="493" spans="1:35" s="22" customFormat="1" ht="16.5" customHeight="1" x14ac:dyDescent="0.2">
      <c r="A493" s="324">
        <v>476</v>
      </c>
      <c r="B493" s="325"/>
      <c r="C493" s="326"/>
      <c r="D493" s="327"/>
      <c r="E493" s="359"/>
      <c r="F493" s="328"/>
      <c r="G493" s="341"/>
      <c r="H493" s="342"/>
      <c r="I493" s="330"/>
      <c r="J493" s="331"/>
      <c r="K493" s="344"/>
      <c r="L493" s="333"/>
      <c r="M493" s="333"/>
      <c r="N493" s="345"/>
      <c r="O493" s="346"/>
      <c r="P493" s="347"/>
      <c r="Q493" s="348"/>
      <c r="R493" s="349"/>
      <c r="S493" s="339"/>
      <c r="T493" s="332"/>
      <c r="U493" s="340"/>
      <c r="V493" s="333"/>
      <c r="W493" s="450" t="s">
        <v>40</v>
      </c>
      <c r="X493" s="804"/>
      <c r="Y493" s="805" t="str">
        <f t="shared" si="50"/>
        <v/>
      </c>
      <c r="Z493" s="289"/>
      <c r="AA493" s="290"/>
      <c r="AB493" s="291">
        <f t="shared" si="52"/>
        <v>0</v>
      </c>
      <c r="AC493" s="977">
        <f t="shared" si="51"/>
        <v>0</v>
      </c>
      <c r="AD493" s="293"/>
      <c r="AE493" s="280">
        <f t="shared" si="53"/>
        <v>0</v>
      </c>
      <c r="AF493" s="280">
        <f t="shared" si="54"/>
        <v>0</v>
      </c>
      <c r="AG493" s="280">
        <f t="shared" si="55"/>
        <v>0</v>
      </c>
      <c r="AH493" s="280">
        <f t="shared" si="56"/>
        <v>0</v>
      </c>
      <c r="AI493" s="294"/>
    </row>
    <row r="494" spans="1:35" s="22" customFormat="1" ht="16.5" customHeight="1" x14ac:dyDescent="0.2">
      <c r="A494" s="324">
        <v>477</v>
      </c>
      <c r="B494" s="325"/>
      <c r="C494" s="326"/>
      <c r="D494" s="327"/>
      <c r="E494" s="359"/>
      <c r="F494" s="328"/>
      <c r="G494" s="341"/>
      <c r="H494" s="342"/>
      <c r="I494" s="330"/>
      <c r="J494" s="331"/>
      <c r="K494" s="344"/>
      <c r="L494" s="333"/>
      <c r="M494" s="333"/>
      <c r="N494" s="345"/>
      <c r="O494" s="346"/>
      <c r="P494" s="347"/>
      <c r="Q494" s="348"/>
      <c r="R494" s="349"/>
      <c r="S494" s="339"/>
      <c r="T494" s="332"/>
      <c r="U494" s="340"/>
      <c r="V494" s="333"/>
      <c r="W494" s="450" t="s">
        <v>40</v>
      </c>
      <c r="X494" s="804"/>
      <c r="Y494" s="805" t="str">
        <f t="shared" si="50"/>
        <v/>
      </c>
      <c r="Z494" s="289"/>
      <c r="AA494" s="290"/>
      <c r="AB494" s="291">
        <f t="shared" si="52"/>
        <v>0</v>
      </c>
      <c r="AC494" s="977">
        <f t="shared" si="51"/>
        <v>0</v>
      </c>
      <c r="AD494" s="293"/>
      <c r="AE494" s="280">
        <f t="shared" si="53"/>
        <v>0</v>
      </c>
      <c r="AF494" s="280">
        <f t="shared" si="54"/>
        <v>0</v>
      </c>
      <c r="AG494" s="280">
        <f t="shared" si="55"/>
        <v>0</v>
      </c>
      <c r="AH494" s="280">
        <f t="shared" si="56"/>
        <v>0</v>
      </c>
      <c r="AI494" s="294"/>
    </row>
    <row r="495" spans="1:35" s="22" customFormat="1" ht="16.5" customHeight="1" x14ac:dyDescent="0.2">
      <c r="A495" s="324">
        <v>478</v>
      </c>
      <c r="B495" s="325"/>
      <c r="C495" s="326"/>
      <c r="D495" s="327"/>
      <c r="E495" s="359"/>
      <c r="F495" s="328"/>
      <c r="G495" s="341"/>
      <c r="H495" s="342"/>
      <c r="I495" s="330"/>
      <c r="J495" s="331"/>
      <c r="K495" s="344"/>
      <c r="L495" s="333"/>
      <c r="M495" s="333"/>
      <c r="N495" s="345"/>
      <c r="O495" s="346"/>
      <c r="P495" s="347"/>
      <c r="Q495" s="348"/>
      <c r="R495" s="349"/>
      <c r="S495" s="339"/>
      <c r="T495" s="332"/>
      <c r="U495" s="340"/>
      <c r="V495" s="333"/>
      <c r="W495" s="450" t="s">
        <v>40</v>
      </c>
      <c r="X495" s="804"/>
      <c r="Y495" s="805" t="str">
        <f t="shared" si="50"/>
        <v/>
      </c>
      <c r="Z495" s="289"/>
      <c r="AA495" s="290"/>
      <c r="AB495" s="291">
        <f t="shared" si="52"/>
        <v>0</v>
      </c>
      <c r="AC495" s="977">
        <f t="shared" si="51"/>
        <v>0</v>
      </c>
      <c r="AD495" s="293"/>
      <c r="AE495" s="280">
        <f t="shared" si="53"/>
        <v>0</v>
      </c>
      <c r="AF495" s="280">
        <f t="shared" si="54"/>
        <v>0</v>
      </c>
      <c r="AG495" s="280">
        <f t="shared" si="55"/>
        <v>0</v>
      </c>
      <c r="AH495" s="280">
        <f t="shared" si="56"/>
        <v>0</v>
      </c>
      <c r="AI495" s="294"/>
    </row>
    <row r="496" spans="1:35" s="22" customFormat="1" ht="16.5" customHeight="1" x14ac:dyDescent="0.2">
      <c r="A496" s="324">
        <v>479</v>
      </c>
      <c r="B496" s="325"/>
      <c r="C496" s="326"/>
      <c r="D496" s="327"/>
      <c r="E496" s="359"/>
      <c r="F496" s="328"/>
      <c r="G496" s="341"/>
      <c r="H496" s="342"/>
      <c r="I496" s="330"/>
      <c r="J496" s="331"/>
      <c r="K496" s="344"/>
      <c r="L496" s="333"/>
      <c r="M496" s="333"/>
      <c r="N496" s="345"/>
      <c r="O496" s="346"/>
      <c r="P496" s="347"/>
      <c r="Q496" s="348"/>
      <c r="R496" s="349"/>
      <c r="S496" s="339"/>
      <c r="T496" s="332"/>
      <c r="U496" s="340"/>
      <c r="V496" s="333"/>
      <c r="W496" s="450" t="s">
        <v>40</v>
      </c>
      <c r="X496" s="804"/>
      <c r="Y496" s="805" t="str">
        <f t="shared" si="50"/>
        <v/>
      </c>
      <c r="Z496" s="289"/>
      <c r="AA496" s="290"/>
      <c r="AB496" s="291">
        <f t="shared" si="52"/>
        <v>0</v>
      </c>
      <c r="AC496" s="977">
        <f t="shared" si="51"/>
        <v>0</v>
      </c>
      <c r="AD496" s="293"/>
      <c r="AE496" s="280">
        <f t="shared" si="53"/>
        <v>0</v>
      </c>
      <c r="AF496" s="280">
        <f t="shared" si="54"/>
        <v>0</v>
      </c>
      <c r="AG496" s="280">
        <f t="shared" si="55"/>
        <v>0</v>
      </c>
      <c r="AH496" s="280">
        <f t="shared" si="56"/>
        <v>0</v>
      </c>
      <c r="AI496" s="294"/>
    </row>
    <row r="497" spans="1:35" s="22" customFormat="1" ht="16.5" customHeight="1" x14ac:dyDescent="0.2">
      <c r="A497" s="324">
        <v>480</v>
      </c>
      <c r="B497" s="325"/>
      <c r="C497" s="326"/>
      <c r="D497" s="327"/>
      <c r="E497" s="359"/>
      <c r="F497" s="328"/>
      <c r="G497" s="341"/>
      <c r="H497" s="342"/>
      <c r="I497" s="330"/>
      <c r="J497" s="331"/>
      <c r="K497" s="344"/>
      <c r="L497" s="333"/>
      <c r="M497" s="333"/>
      <c r="N497" s="345"/>
      <c r="O497" s="346"/>
      <c r="P497" s="347"/>
      <c r="Q497" s="348"/>
      <c r="R497" s="349"/>
      <c r="S497" s="339"/>
      <c r="T497" s="332"/>
      <c r="U497" s="340"/>
      <c r="V497" s="333"/>
      <c r="W497" s="450" t="s">
        <v>40</v>
      </c>
      <c r="X497" s="804"/>
      <c r="Y497" s="805" t="str">
        <f t="shared" si="50"/>
        <v/>
      </c>
      <c r="Z497" s="289"/>
      <c r="AA497" s="290"/>
      <c r="AB497" s="291">
        <f t="shared" si="52"/>
        <v>0</v>
      </c>
      <c r="AC497" s="977">
        <f t="shared" si="51"/>
        <v>0</v>
      </c>
      <c r="AD497" s="293"/>
      <c r="AE497" s="280">
        <f t="shared" si="53"/>
        <v>0</v>
      </c>
      <c r="AF497" s="280">
        <f t="shared" si="54"/>
        <v>0</v>
      </c>
      <c r="AG497" s="280">
        <f t="shared" si="55"/>
        <v>0</v>
      </c>
      <c r="AH497" s="280">
        <f t="shared" si="56"/>
        <v>0</v>
      </c>
      <c r="AI497" s="294"/>
    </row>
    <row r="498" spans="1:35" s="22" customFormat="1" ht="16.5" customHeight="1" x14ac:dyDescent="0.2">
      <c r="A498" s="324">
        <v>481</v>
      </c>
      <c r="B498" s="325"/>
      <c r="C498" s="326"/>
      <c r="D498" s="327"/>
      <c r="E498" s="359"/>
      <c r="F498" s="328"/>
      <c r="G498" s="341"/>
      <c r="H498" s="342"/>
      <c r="I498" s="330"/>
      <c r="J498" s="331"/>
      <c r="K498" s="344"/>
      <c r="L498" s="333"/>
      <c r="M498" s="333"/>
      <c r="N498" s="345"/>
      <c r="O498" s="346"/>
      <c r="P498" s="347"/>
      <c r="Q498" s="348"/>
      <c r="R498" s="349"/>
      <c r="S498" s="339"/>
      <c r="T498" s="332"/>
      <c r="U498" s="340"/>
      <c r="V498" s="333"/>
      <c r="W498" s="450" t="s">
        <v>40</v>
      </c>
      <c r="X498" s="804"/>
      <c r="Y498" s="805" t="str">
        <f t="shared" si="50"/>
        <v/>
      </c>
      <c r="Z498" s="289"/>
      <c r="AA498" s="290"/>
      <c r="AB498" s="291">
        <f t="shared" si="52"/>
        <v>0</v>
      </c>
      <c r="AC498" s="977">
        <f t="shared" si="51"/>
        <v>0</v>
      </c>
      <c r="AD498" s="293"/>
      <c r="AE498" s="280">
        <f t="shared" si="53"/>
        <v>0</v>
      </c>
      <c r="AF498" s="280">
        <f t="shared" si="54"/>
        <v>0</v>
      </c>
      <c r="AG498" s="280">
        <f t="shared" si="55"/>
        <v>0</v>
      </c>
      <c r="AH498" s="280">
        <f t="shared" si="56"/>
        <v>0</v>
      </c>
      <c r="AI498" s="294"/>
    </row>
    <row r="499" spans="1:35" s="22" customFormat="1" ht="16.5" customHeight="1" x14ac:dyDescent="0.2">
      <c r="A499" s="324">
        <v>482</v>
      </c>
      <c r="B499" s="325"/>
      <c r="C499" s="326"/>
      <c r="D499" s="327"/>
      <c r="E499" s="359"/>
      <c r="F499" s="328"/>
      <c r="G499" s="341"/>
      <c r="H499" s="342"/>
      <c r="I499" s="330"/>
      <c r="J499" s="331"/>
      <c r="K499" s="344"/>
      <c r="L499" s="333"/>
      <c r="M499" s="333"/>
      <c r="N499" s="345"/>
      <c r="O499" s="346"/>
      <c r="P499" s="347"/>
      <c r="Q499" s="348"/>
      <c r="R499" s="349"/>
      <c r="S499" s="339"/>
      <c r="T499" s="332"/>
      <c r="U499" s="340"/>
      <c r="V499" s="333"/>
      <c r="W499" s="450" t="s">
        <v>40</v>
      </c>
      <c r="X499" s="804"/>
      <c r="Y499" s="805" t="str">
        <f t="shared" si="50"/>
        <v/>
      </c>
      <c r="Z499" s="289"/>
      <c r="AA499" s="290"/>
      <c r="AB499" s="291">
        <f t="shared" si="52"/>
        <v>0</v>
      </c>
      <c r="AC499" s="977">
        <f t="shared" si="51"/>
        <v>0</v>
      </c>
      <c r="AD499" s="293"/>
      <c r="AE499" s="280">
        <f t="shared" si="53"/>
        <v>0</v>
      </c>
      <c r="AF499" s="280">
        <f t="shared" si="54"/>
        <v>0</v>
      </c>
      <c r="AG499" s="280">
        <f t="shared" si="55"/>
        <v>0</v>
      </c>
      <c r="AH499" s="280">
        <f t="shared" si="56"/>
        <v>0</v>
      </c>
      <c r="AI499" s="294"/>
    </row>
    <row r="500" spans="1:35" s="22" customFormat="1" ht="16.5" customHeight="1" x14ac:dyDescent="0.2">
      <c r="A500" s="324">
        <v>483</v>
      </c>
      <c r="B500" s="325"/>
      <c r="C500" s="326"/>
      <c r="D500" s="327"/>
      <c r="E500" s="359"/>
      <c r="F500" s="328"/>
      <c r="G500" s="341"/>
      <c r="H500" s="342"/>
      <c r="I500" s="330"/>
      <c r="J500" s="331"/>
      <c r="K500" s="344"/>
      <c r="L500" s="333"/>
      <c r="M500" s="333"/>
      <c r="N500" s="345"/>
      <c r="O500" s="346"/>
      <c r="P500" s="347"/>
      <c r="Q500" s="348"/>
      <c r="R500" s="349"/>
      <c r="S500" s="339"/>
      <c r="T500" s="332"/>
      <c r="U500" s="340"/>
      <c r="V500" s="333"/>
      <c r="W500" s="450" t="s">
        <v>40</v>
      </c>
      <c r="X500" s="804"/>
      <c r="Y500" s="805" t="str">
        <f t="shared" si="50"/>
        <v/>
      </c>
      <c r="Z500" s="289"/>
      <c r="AA500" s="290"/>
      <c r="AB500" s="291">
        <f t="shared" si="52"/>
        <v>0</v>
      </c>
      <c r="AC500" s="977">
        <f t="shared" si="51"/>
        <v>0</v>
      </c>
      <c r="AD500" s="293"/>
      <c r="AE500" s="280">
        <f t="shared" si="53"/>
        <v>0</v>
      </c>
      <c r="AF500" s="280">
        <f t="shared" si="54"/>
        <v>0</v>
      </c>
      <c r="AG500" s="280">
        <f t="shared" si="55"/>
        <v>0</v>
      </c>
      <c r="AH500" s="280">
        <f t="shared" si="56"/>
        <v>0</v>
      </c>
      <c r="AI500" s="294"/>
    </row>
    <row r="501" spans="1:35" s="22" customFormat="1" ht="16.5" customHeight="1" x14ac:dyDescent="0.2">
      <c r="A501" s="324">
        <v>484</v>
      </c>
      <c r="B501" s="325"/>
      <c r="C501" s="326"/>
      <c r="D501" s="327"/>
      <c r="E501" s="359"/>
      <c r="F501" s="328"/>
      <c r="G501" s="341"/>
      <c r="H501" s="342"/>
      <c r="I501" s="330"/>
      <c r="J501" s="331"/>
      <c r="K501" s="344"/>
      <c r="L501" s="333"/>
      <c r="M501" s="333"/>
      <c r="N501" s="345"/>
      <c r="O501" s="346"/>
      <c r="P501" s="347"/>
      <c r="Q501" s="348"/>
      <c r="R501" s="349"/>
      <c r="S501" s="339"/>
      <c r="T501" s="332"/>
      <c r="U501" s="340"/>
      <c r="V501" s="333"/>
      <c r="W501" s="450" t="s">
        <v>40</v>
      </c>
      <c r="X501" s="804"/>
      <c r="Y501" s="805" t="str">
        <f t="shared" si="50"/>
        <v/>
      </c>
      <c r="Z501" s="289"/>
      <c r="AA501" s="290"/>
      <c r="AB501" s="291">
        <f t="shared" si="52"/>
        <v>0</v>
      </c>
      <c r="AC501" s="977">
        <f t="shared" si="51"/>
        <v>0</v>
      </c>
      <c r="AD501" s="293"/>
      <c r="AE501" s="280">
        <f t="shared" si="53"/>
        <v>0</v>
      </c>
      <c r="AF501" s="280">
        <f t="shared" si="54"/>
        <v>0</v>
      </c>
      <c r="AG501" s="280">
        <f t="shared" si="55"/>
        <v>0</v>
      </c>
      <c r="AH501" s="280">
        <f t="shared" si="56"/>
        <v>0</v>
      </c>
      <c r="AI501" s="294"/>
    </row>
    <row r="502" spans="1:35" s="22" customFormat="1" ht="16.5" customHeight="1" x14ac:dyDescent="0.2">
      <c r="A502" s="324">
        <v>485</v>
      </c>
      <c r="B502" s="325"/>
      <c r="C502" s="326"/>
      <c r="D502" s="327"/>
      <c r="E502" s="359"/>
      <c r="F502" s="328"/>
      <c r="G502" s="341"/>
      <c r="H502" s="342"/>
      <c r="I502" s="330"/>
      <c r="J502" s="331"/>
      <c r="K502" s="344"/>
      <c r="L502" s="333"/>
      <c r="M502" s="333"/>
      <c r="N502" s="345"/>
      <c r="O502" s="346"/>
      <c r="P502" s="347"/>
      <c r="Q502" s="348"/>
      <c r="R502" s="349"/>
      <c r="S502" s="339"/>
      <c r="T502" s="332"/>
      <c r="U502" s="340"/>
      <c r="V502" s="333"/>
      <c r="W502" s="450" t="s">
        <v>40</v>
      </c>
      <c r="X502" s="804"/>
      <c r="Y502" s="805" t="str">
        <f t="shared" si="50"/>
        <v/>
      </c>
      <c r="Z502" s="289"/>
      <c r="AA502" s="290"/>
      <c r="AB502" s="291">
        <f t="shared" si="52"/>
        <v>0</v>
      </c>
      <c r="AC502" s="977">
        <f t="shared" si="51"/>
        <v>0</v>
      </c>
      <c r="AD502" s="293"/>
      <c r="AE502" s="280">
        <f t="shared" si="53"/>
        <v>0</v>
      </c>
      <c r="AF502" s="280">
        <f t="shared" si="54"/>
        <v>0</v>
      </c>
      <c r="AG502" s="280">
        <f t="shared" si="55"/>
        <v>0</v>
      </c>
      <c r="AH502" s="280">
        <f t="shared" si="56"/>
        <v>0</v>
      </c>
      <c r="AI502" s="294"/>
    </row>
    <row r="503" spans="1:35" s="22" customFormat="1" ht="16.5" customHeight="1" x14ac:dyDescent="0.2">
      <c r="A503" s="324">
        <v>486</v>
      </c>
      <c r="B503" s="325"/>
      <c r="C503" s="326"/>
      <c r="D503" s="327"/>
      <c r="E503" s="359"/>
      <c r="F503" s="328"/>
      <c r="G503" s="341"/>
      <c r="H503" s="342"/>
      <c r="I503" s="330"/>
      <c r="J503" s="331"/>
      <c r="K503" s="344"/>
      <c r="L503" s="333"/>
      <c r="M503" s="333"/>
      <c r="N503" s="345"/>
      <c r="O503" s="346"/>
      <c r="P503" s="347"/>
      <c r="Q503" s="348"/>
      <c r="R503" s="349"/>
      <c r="S503" s="339"/>
      <c r="T503" s="332"/>
      <c r="U503" s="340"/>
      <c r="V503" s="333"/>
      <c r="W503" s="450" t="s">
        <v>40</v>
      </c>
      <c r="X503" s="804"/>
      <c r="Y503" s="805" t="str">
        <f t="shared" si="50"/>
        <v/>
      </c>
      <c r="Z503" s="289"/>
      <c r="AA503" s="290"/>
      <c r="AB503" s="291">
        <f t="shared" si="52"/>
        <v>0</v>
      </c>
      <c r="AC503" s="977">
        <f t="shared" si="51"/>
        <v>0</v>
      </c>
      <c r="AD503" s="293"/>
      <c r="AE503" s="280">
        <f t="shared" si="53"/>
        <v>0</v>
      </c>
      <c r="AF503" s="280">
        <f t="shared" si="54"/>
        <v>0</v>
      </c>
      <c r="AG503" s="280">
        <f t="shared" si="55"/>
        <v>0</v>
      </c>
      <c r="AH503" s="280">
        <f t="shared" si="56"/>
        <v>0</v>
      </c>
      <c r="AI503" s="294"/>
    </row>
    <row r="504" spans="1:35" s="22" customFormat="1" ht="16.5" customHeight="1" x14ac:dyDescent="0.2">
      <c r="A504" s="324">
        <v>487</v>
      </c>
      <c r="B504" s="325"/>
      <c r="C504" s="326"/>
      <c r="D504" s="327"/>
      <c r="E504" s="359"/>
      <c r="F504" s="328"/>
      <c r="G504" s="341"/>
      <c r="H504" s="342"/>
      <c r="I504" s="330"/>
      <c r="J504" s="331"/>
      <c r="K504" s="344"/>
      <c r="L504" s="333"/>
      <c r="M504" s="333"/>
      <c r="N504" s="345"/>
      <c r="O504" s="346"/>
      <c r="P504" s="347"/>
      <c r="Q504" s="348"/>
      <c r="R504" s="349"/>
      <c r="S504" s="339"/>
      <c r="T504" s="332"/>
      <c r="U504" s="340"/>
      <c r="V504" s="333"/>
      <c r="W504" s="450" t="s">
        <v>40</v>
      </c>
      <c r="X504" s="804"/>
      <c r="Y504" s="805" t="str">
        <f t="shared" si="50"/>
        <v/>
      </c>
      <c r="Z504" s="289"/>
      <c r="AA504" s="290"/>
      <c r="AB504" s="291">
        <f t="shared" si="52"/>
        <v>0</v>
      </c>
      <c r="AC504" s="977">
        <f t="shared" si="51"/>
        <v>0</v>
      </c>
      <c r="AD504" s="293"/>
      <c r="AE504" s="280">
        <f t="shared" si="53"/>
        <v>0</v>
      </c>
      <c r="AF504" s="280">
        <f t="shared" si="54"/>
        <v>0</v>
      </c>
      <c r="AG504" s="280">
        <f t="shared" si="55"/>
        <v>0</v>
      </c>
      <c r="AH504" s="280">
        <f t="shared" si="56"/>
        <v>0</v>
      </c>
      <c r="AI504" s="294"/>
    </row>
    <row r="505" spans="1:35" s="22" customFormat="1" ht="16.5" customHeight="1" x14ac:dyDescent="0.2">
      <c r="A505" s="324">
        <v>488</v>
      </c>
      <c r="B505" s="325"/>
      <c r="C505" s="326"/>
      <c r="D505" s="327"/>
      <c r="E505" s="359"/>
      <c r="F505" s="328"/>
      <c r="G505" s="341"/>
      <c r="H505" s="342"/>
      <c r="I505" s="330"/>
      <c r="J505" s="331"/>
      <c r="K505" s="344"/>
      <c r="L505" s="333"/>
      <c r="M505" s="333"/>
      <c r="N505" s="345"/>
      <c r="O505" s="346"/>
      <c r="P505" s="347"/>
      <c r="Q505" s="348"/>
      <c r="R505" s="349"/>
      <c r="S505" s="339"/>
      <c r="T505" s="332"/>
      <c r="U505" s="340"/>
      <c r="V505" s="333"/>
      <c r="W505" s="450" t="s">
        <v>40</v>
      </c>
      <c r="X505" s="804"/>
      <c r="Y505" s="805" t="str">
        <f t="shared" si="50"/>
        <v/>
      </c>
      <c r="Z505" s="289"/>
      <c r="AA505" s="290"/>
      <c r="AB505" s="291">
        <f t="shared" si="52"/>
        <v>0</v>
      </c>
      <c r="AC505" s="977">
        <f t="shared" si="51"/>
        <v>0</v>
      </c>
      <c r="AD505" s="293"/>
      <c r="AE505" s="280">
        <f t="shared" si="53"/>
        <v>0</v>
      </c>
      <c r="AF505" s="280">
        <f t="shared" si="54"/>
        <v>0</v>
      </c>
      <c r="AG505" s="280">
        <f t="shared" si="55"/>
        <v>0</v>
      </c>
      <c r="AH505" s="280">
        <f t="shared" si="56"/>
        <v>0</v>
      </c>
      <c r="AI505" s="294"/>
    </row>
    <row r="506" spans="1:35" s="22" customFormat="1" ht="16.5" customHeight="1" x14ac:dyDescent="0.2">
      <c r="A506" s="324">
        <v>489</v>
      </c>
      <c r="B506" s="325"/>
      <c r="C506" s="326"/>
      <c r="D506" s="327"/>
      <c r="E506" s="359"/>
      <c r="F506" s="328"/>
      <c r="G506" s="341"/>
      <c r="H506" s="342"/>
      <c r="I506" s="330"/>
      <c r="J506" s="331"/>
      <c r="K506" s="344"/>
      <c r="L506" s="333"/>
      <c r="M506" s="333"/>
      <c r="N506" s="345"/>
      <c r="O506" s="346"/>
      <c r="P506" s="347"/>
      <c r="Q506" s="348"/>
      <c r="R506" s="349"/>
      <c r="S506" s="339"/>
      <c r="T506" s="332"/>
      <c r="U506" s="340"/>
      <c r="V506" s="333"/>
      <c r="W506" s="450" t="s">
        <v>40</v>
      </c>
      <c r="X506" s="804"/>
      <c r="Y506" s="805" t="str">
        <f t="shared" si="50"/>
        <v/>
      </c>
      <c r="Z506" s="289"/>
      <c r="AA506" s="290"/>
      <c r="AB506" s="291">
        <f t="shared" si="52"/>
        <v>0</v>
      </c>
      <c r="AC506" s="977">
        <f t="shared" si="51"/>
        <v>0</v>
      </c>
      <c r="AD506" s="293"/>
      <c r="AE506" s="280">
        <f t="shared" si="53"/>
        <v>0</v>
      </c>
      <c r="AF506" s="280">
        <f t="shared" si="54"/>
        <v>0</v>
      </c>
      <c r="AG506" s="280">
        <f t="shared" si="55"/>
        <v>0</v>
      </c>
      <c r="AH506" s="280">
        <f t="shared" si="56"/>
        <v>0</v>
      </c>
      <c r="AI506" s="294"/>
    </row>
    <row r="507" spans="1:35" s="22" customFormat="1" ht="16.5" customHeight="1" x14ac:dyDescent="0.2">
      <c r="A507" s="324">
        <v>490</v>
      </c>
      <c r="B507" s="325"/>
      <c r="C507" s="326"/>
      <c r="D507" s="327"/>
      <c r="E507" s="359"/>
      <c r="F507" s="328"/>
      <c r="G507" s="341"/>
      <c r="H507" s="342"/>
      <c r="I507" s="330"/>
      <c r="J507" s="331"/>
      <c r="K507" s="344"/>
      <c r="L507" s="333"/>
      <c r="M507" s="333"/>
      <c r="N507" s="345"/>
      <c r="O507" s="346"/>
      <c r="P507" s="347"/>
      <c r="Q507" s="348"/>
      <c r="R507" s="349"/>
      <c r="S507" s="339"/>
      <c r="T507" s="332"/>
      <c r="U507" s="340"/>
      <c r="V507" s="333"/>
      <c r="W507" s="450" t="s">
        <v>40</v>
      </c>
      <c r="X507" s="804"/>
      <c r="Y507" s="805" t="str">
        <f t="shared" si="50"/>
        <v/>
      </c>
      <c r="Z507" s="289"/>
      <c r="AA507" s="290"/>
      <c r="AB507" s="291">
        <f t="shared" si="52"/>
        <v>0</v>
      </c>
      <c r="AC507" s="977">
        <f t="shared" si="51"/>
        <v>0</v>
      </c>
      <c r="AD507" s="293"/>
      <c r="AE507" s="280">
        <f t="shared" si="53"/>
        <v>0</v>
      </c>
      <c r="AF507" s="280">
        <f t="shared" si="54"/>
        <v>0</v>
      </c>
      <c r="AG507" s="280">
        <f t="shared" si="55"/>
        <v>0</v>
      </c>
      <c r="AH507" s="280">
        <f t="shared" si="56"/>
        <v>0</v>
      </c>
      <c r="AI507" s="294"/>
    </row>
    <row r="508" spans="1:35" s="22" customFormat="1" ht="16.5" customHeight="1" x14ac:dyDescent="0.2">
      <c r="A508" s="324">
        <v>491</v>
      </c>
      <c r="B508" s="325"/>
      <c r="C508" s="326"/>
      <c r="D508" s="327"/>
      <c r="E508" s="359"/>
      <c r="F508" s="328"/>
      <c r="G508" s="341"/>
      <c r="H508" s="342"/>
      <c r="I508" s="330"/>
      <c r="J508" s="331"/>
      <c r="K508" s="344"/>
      <c r="L508" s="333"/>
      <c r="M508" s="333"/>
      <c r="N508" s="345"/>
      <c r="O508" s="346"/>
      <c r="P508" s="347"/>
      <c r="Q508" s="348"/>
      <c r="R508" s="349"/>
      <c r="S508" s="339"/>
      <c r="T508" s="332"/>
      <c r="U508" s="340"/>
      <c r="V508" s="333"/>
      <c r="W508" s="450" t="s">
        <v>40</v>
      </c>
      <c r="X508" s="804"/>
      <c r="Y508" s="805" t="str">
        <f t="shared" si="50"/>
        <v/>
      </c>
      <c r="Z508" s="289"/>
      <c r="AA508" s="290"/>
      <c r="AB508" s="291">
        <f t="shared" si="52"/>
        <v>0</v>
      </c>
      <c r="AC508" s="977">
        <f t="shared" si="51"/>
        <v>0</v>
      </c>
      <c r="AD508" s="293"/>
      <c r="AE508" s="280">
        <f t="shared" si="53"/>
        <v>0</v>
      </c>
      <c r="AF508" s="280">
        <f t="shared" si="54"/>
        <v>0</v>
      </c>
      <c r="AG508" s="280">
        <f t="shared" si="55"/>
        <v>0</v>
      </c>
      <c r="AH508" s="280">
        <f t="shared" si="56"/>
        <v>0</v>
      </c>
      <c r="AI508" s="294"/>
    </row>
    <row r="509" spans="1:35" s="22" customFormat="1" ht="16.5" customHeight="1" x14ac:dyDescent="0.2">
      <c r="A509" s="324">
        <v>492</v>
      </c>
      <c r="B509" s="325"/>
      <c r="C509" s="326"/>
      <c r="D509" s="327"/>
      <c r="E509" s="359"/>
      <c r="F509" s="328"/>
      <c r="G509" s="341"/>
      <c r="H509" s="342"/>
      <c r="I509" s="330"/>
      <c r="J509" s="331"/>
      <c r="K509" s="344"/>
      <c r="L509" s="333"/>
      <c r="M509" s="333"/>
      <c r="N509" s="345"/>
      <c r="O509" s="346"/>
      <c r="P509" s="347"/>
      <c r="Q509" s="348"/>
      <c r="R509" s="349"/>
      <c r="S509" s="339"/>
      <c r="T509" s="332"/>
      <c r="U509" s="340"/>
      <c r="V509" s="333"/>
      <c r="W509" s="450" t="s">
        <v>40</v>
      </c>
      <c r="X509" s="804"/>
      <c r="Y509" s="805" t="str">
        <f t="shared" si="50"/>
        <v/>
      </c>
      <c r="Z509" s="289"/>
      <c r="AA509" s="290"/>
      <c r="AB509" s="291">
        <f t="shared" si="52"/>
        <v>0</v>
      </c>
      <c r="AC509" s="977">
        <f t="shared" si="51"/>
        <v>0</v>
      </c>
      <c r="AD509" s="293"/>
      <c r="AE509" s="280">
        <f t="shared" si="53"/>
        <v>0</v>
      </c>
      <c r="AF509" s="280">
        <f t="shared" si="54"/>
        <v>0</v>
      </c>
      <c r="AG509" s="280">
        <f t="shared" si="55"/>
        <v>0</v>
      </c>
      <c r="AH509" s="280">
        <f t="shared" si="56"/>
        <v>0</v>
      </c>
      <c r="AI509" s="294"/>
    </row>
    <row r="510" spans="1:35" s="22" customFormat="1" ht="16.5" customHeight="1" x14ac:dyDescent="0.2">
      <c r="A510" s="324">
        <v>493</v>
      </c>
      <c r="B510" s="325"/>
      <c r="C510" s="326"/>
      <c r="D510" s="327"/>
      <c r="E510" s="359"/>
      <c r="F510" s="328"/>
      <c r="G510" s="341"/>
      <c r="H510" s="342"/>
      <c r="I510" s="330"/>
      <c r="J510" s="331"/>
      <c r="K510" s="344"/>
      <c r="L510" s="333"/>
      <c r="M510" s="333"/>
      <c r="N510" s="345"/>
      <c r="O510" s="346"/>
      <c r="P510" s="347"/>
      <c r="Q510" s="348"/>
      <c r="R510" s="349"/>
      <c r="S510" s="339"/>
      <c r="T510" s="332"/>
      <c r="U510" s="340"/>
      <c r="V510" s="333"/>
      <c r="W510" s="450" t="s">
        <v>40</v>
      </c>
      <c r="X510" s="804"/>
      <c r="Y510" s="805" t="str">
        <f t="shared" si="50"/>
        <v/>
      </c>
      <c r="Z510" s="289"/>
      <c r="AA510" s="290"/>
      <c r="AB510" s="291">
        <f t="shared" si="52"/>
        <v>0</v>
      </c>
      <c r="AC510" s="977">
        <f t="shared" si="51"/>
        <v>0</v>
      </c>
      <c r="AD510" s="293"/>
      <c r="AE510" s="280">
        <f t="shared" si="53"/>
        <v>0</v>
      </c>
      <c r="AF510" s="280">
        <f t="shared" si="54"/>
        <v>0</v>
      </c>
      <c r="AG510" s="280">
        <f t="shared" si="55"/>
        <v>0</v>
      </c>
      <c r="AH510" s="280">
        <f t="shared" si="56"/>
        <v>0</v>
      </c>
      <c r="AI510" s="294"/>
    </row>
    <row r="511" spans="1:35" s="22" customFormat="1" ht="16.5" customHeight="1" x14ac:dyDescent="0.2">
      <c r="A511" s="324">
        <v>494</v>
      </c>
      <c r="B511" s="325"/>
      <c r="C511" s="326"/>
      <c r="D511" s="327"/>
      <c r="E511" s="359"/>
      <c r="F511" s="328"/>
      <c r="G511" s="341"/>
      <c r="H511" s="342"/>
      <c r="I511" s="330"/>
      <c r="J511" s="331"/>
      <c r="K511" s="344"/>
      <c r="L511" s="333"/>
      <c r="M511" s="333"/>
      <c r="N511" s="345"/>
      <c r="O511" s="346"/>
      <c r="P511" s="347"/>
      <c r="Q511" s="348"/>
      <c r="R511" s="349"/>
      <c r="S511" s="339"/>
      <c r="T511" s="332"/>
      <c r="U511" s="340"/>
      <c r="V511" s="333"/>
      <c r="W511" s="450" t="s">
        <v>40</v>
      </c>
      <c r="X511" s="804"/>
      <c r="Y511" s="805" t="str">
        <f t="shared" si="50"/>
        <v/>
      </c>
      <c r="Z511" s="289"/>
      <c r="AA511" s="290"/>
      <c r="AB511" s="291">
        <f t="shared" si="52"/>
        <v>0</v>
      </c>
      <c r="AC511" s="977">
        <f t="shared" si="51"/>
        <v>0</v>
      </c>
      <c r="AD511" s="293"/>
      <c r="AE511" s="280">
        <f t="shared" si="53"/>
        <v>0</v>
      </c>
      <c r="AF511" s="280">
        <f t="shared" si="54"/>
        <v>0</v>
      </c>
      <c r="AG511" s="280">
        <f t="shared" si="55"/>
        <v>0</v>
      </c>
      <c r="AH511" s="280">
        <f t="shared" si="56"/>
        <v>0</v>
      </c>
      <c r="AI511" s="294"/>
    </row>
    <row r="512" spans="1:35" s="22" customFormat="1" ht="16.5" customHeight="1" x14ac:dyDescent="0.2">
      <c r="A512" s="324">
        <v>495</v>
      </c>
      <c r="B512" s="325"/>
      <c r="C512" s="326"/>
      <c r="D512" s="327"/>
      <c r="E512" s="359"/>
      <c r="F512" s="328"/>
      <c r="G512" s="341"/>
      <c r="H512" s="342"/>
      <c r="I512" s="330"/>
      <c r="J512" s="331"/>
      <c r="K512" s="344"/>
      <c r="L512" s="333"/>
      <c r="M512" s="333"/>
      <c r="N512" s="345"/>
      <c r="O512" s="346"/>
      <c r="P512" s="347"/>
      <c r="Q512" s="348"/>
      <c r="R512" s="349"/>
      <c r="S512" s="339"/>
      <c r="T512" s="332"/>
      <c r="U512" s="340"/>
      <c r="V512" s="333"/>
      <c r="W512" s="450" t="s">
        <v>40</v>
      </c>
      <c r="X512" s="804"/>
      <c r="Y512" s="805" t="str">
        <f t="shared" si="50"/>
        <v/>
      </c>
      <c r="Z512" s="289"/>
      <c r="AA512" s="290"/>
      <c r="AB512" s="291">
        <f t="shared" si="52"/>
        <v>0</v>
      </c>
      <c r="AC512" s="977">
        <f t="shared" si="51"/>
        <v>0</v>
      </c>
      <c r="AD512" s="293"/>
      <c r="AE512" s="280">
        <f t="shared" si="53"/>
        <v>0</v>
      </c>
      <c r="AF512" s="280">
        <f t="shared" si="54"/>
        <v>0</v>
      </c>
      <c r="AG512" s="280">
        <f t="shared" si="55"/>
        <v>0</v>
      </c>
      <c r="AH512" s="280">
        <f t="shared" si="56"/>
        <v>0</v>
      </c>
      <c r="AI512" s="294"/>
    </row>
    <row r="513" spans="1:35" s="22" customFormat="1" ht="16.5" customHeight="1" x14ac:dyDescent="0.2">
      <c r="A513" s="324">
        <v>496</v>
      </c>
      <c r="B513" s="325"/>
      <c r="C513" s="326"/>
      <c r="D513" s="327"/>
      <c r="E513" s="359"/>
      <c r="F513" s="328"/>
      <c r="G513" s="341"/>
      <c r="H513" s="342"/>
      <c r="I513" s="330"/>
      <c r="J513" s="331"/>
      <c r="K513" s="344"/>
      <c r="L513" s="333"/>
      <c r="M513" s="333"/>
      <c r="N513" s="345"/>
      <c r="O513" s="346"/>
      <c r="P513" s="347"/>
      <c r="Q513" s="348"/>
      <c r="R513" s="349"/>
      <c r="S513" s="339"/>
      <c r="T513" s="332"/>
      <c r="U513" s="340"/>
      <c r="V513" s="333"/>
      <c r="W513" s="450" t="s">
        <v>40</v>
      </c>
      <c r="X513" s="804"/>
      <c r="Y513" s="805" t="str">
        <f t="shared" si="50"/>
        <v/>
      </c>
      <c r="Z513" s="289"/>
      <c r="AA513" s="290"/>
      <c r="AB513" s="291">
        <f t="shared" si="52"/>
        <v>0</v>
      </c>
      <c r="AC513" s="977">
        <f t="shared" si="51"/>
        <v>0</v>
      </c>
      <c r="AD513" s="293"/>
      <c r="AE513" s="280">
        <f t="shared" si="53"/>
        <v>0</v>
      </c>
      <c r="AF513" s="280">
        <f t="shared" si="54"/>
        <v>0</v>
      </c>
      <c r="AG513" s="280">
        <f t="shared" si="55"/>
        <v>0</v>
      </c>
      <c r="AH513" s="280">
        <f t="shared" si="56"/>
        <v>0</v>
      </c>
      <c r="AI513" s="294"/>
    </row>
    <row r="514" spans="1:35" s="22" customFormat="1" ht="16.5" customHeight="1" x14ac:dyDescent="0.2">
      <c r="A514" s="324">
        <v>497</v>
      </c>
      <c r="B514" s="325"/>
      <c r="C514" s="326"/>
      <c r="D514" s="327"/>
      <c r="E514" s="359"/>
      <c r="F514" s="328"/>
      <c r="G514" s="341"/>
      <c r="H514" s="342"/>
      <c r="I514" s="330"/>
      <c r="J514" s="331"/>
      <c r="K514" s="344"/>
      <c r="L514" s="333"/>
      <c r="M514" s="333"/>
      <c r="N514" s="345"/>
      <c r="O514" s="346"/>
      <c r="P514" s="347"/>
      <c r="Q514" s="348"/>
      <c r="R514" s="349"/>
      <c r="S514" s="339"/>
      <c r="T514" s="332"/>
      <c r="U514" s="340"/>
      <c r="V514" s="333"/>
      <c r="W514" s="450" t="s">
        <v>40</v>
      </c>
      <c r="X514" s="804"/>
      <c r="Y514" s="805" t="str">
        <f t="shared" si="50"/>
        <v/>
      </c>
      <c r="Z514" s="289"/>
      <c r="AA514" s="290"/>
      <c r="AB514" s="291">
        <f t="shared" si="52"/>
        <v>0</v>
      </c>
      <c r="AC514" s="977">
        <f t="shared" si="51"/>
        <v>0</v>
      </c>
      <c r="AD514" s="293"/>
      <c r="AE514" s="280">
        <f t="shared" si="53"/>
        <v>0</v>
      </c>
      <c r="AF514" s="280">
        <f t="shared" si="54"/>
        <v>0</v>
      </c>
      <c r="AG514" s="280">
        <f t="shared" si="55"/>
        <v>0</v>
      </c>
      <c r="AH514" s="280">
        <f t="shared" si="56"/>
        <v>0</v>
      </c>
      <c r="AI514" s="294"/>
    </row>
    <row r="515" spans="1:35" s="22" customFormat="1" ht="16.5" customHeight="1" x14ac:dyDescent="0.2">
      <c r="A515" s="324">
        <v>498</v>
      </c>
      <c r="B515" s="325"/>
      <c r="C515" s="326"/>
      <c r="D515" s="327"/>
      <c r="E515" s="359"/>
      <c r="F515" s="328"/>
      <c r="G515" s="341"/>
      <c r="H515" s="342"/>
      <c r="I515" s="330"/>
      <c r="J515" s="331"/>
      <c r="K515" s="344"/>
      <c r="L515" s="333"/>
      <c r="M515" s="333"/>
      <c r="N515" s="345"/>
      <c r="O515" s="346"/>
      <c r="P515" s="347"/>
      <c r="Q515" s="348"/>
      <c r="R515" s="349"/>
      <c r="S515" s="339"/>
      <c r="T515" s="332"/>
      <c r="U515" s="340"/>
      <c r="V515" s="333"/>
      <c r="W515" s="450" t="s">
        <v>40</v>
      </c>
      <c r="X515" s="804"/>
      <c r="Y515" s="805" t="str">
        <f t="shared" si="50"/>
        <v/>
      </c>
      <c r="Z515" s="289"/>
      <c r="AA515" s="290"/>
      <c r="AB515" s="291">
        <f t="shared" si="52"/>
        <v>0</v>
      </c>
      <c r="AC515" s="977">
        <f t="shared" si="51"/>
        <v>0</v>
      </c>
      <c r="AD515" s="293"/>
      <c r="AE515" s="280">
        <f t="shared" si="53"/>
        <v>0</v>
      </c>
      <c r="AF515" s="280">
        <f t="shared" si="54"/>
        <v>0</v>
      </c>
      <c r="AG515" s="280">
        <f t="shared" si="55"/>
        <v>0</v>
      </c>
      <c r="AH515" s="280">
        <f t="shared" si="56"/>
        <v>0</v>
      </c>
      <c r="AI515" s="294"/>
    </row>
    <row r="516" spans="1:35" s="22" customFormat="1" ht="16.5" customHeight="1" x14ac:dyDescent="0.2">
      <c r="A516" s="324">
        <v>499</v>
      </c>
      <c r="B516" s="325"/>
      <c r="C516" s="326"/>
      <c r="D516" s="327"/>
      <c r="E516" s="359"/>
      <c r="F516" s="328"/>
      <c r="G516" s="341"/>
      <c r="H516" s="342"/>
      <c r="I516" s="330"/>
      <c r="J516" s="331"/>
      <c r="K516" s="344"/>
      <c r="L516" s="333"/>
      <c r="M516" s="333"/>
      <c r="N516" s="345"/>
      <c r="O516" s="346"/>
      <c r="P516" s="347"/>
      <c r="Q516" s="348"/>
      <c r="R516" s="349"/>
      <c r="S516" s="339"/>
      <c r="T516" s="332"/>
      <c r="U516" s="340"/>
      <c r="V516" s="333"/>
      <c r="W516" s="450" t="s">
        <v>40</v>
      </c>
      <c r="X516" s="804"/>
      <c r="Y516" s="805" t="str">
        <f t="shared" si="50"/>
        <v/>
      </c>
      <c r="Z516" s="289"/>
      <c r="AA516" s="290"/>
      <c r="AB516" s="291">
        <f t="shared" si="52"/>
        <v>0</v>
      </c>
      <c r="AC516" s="977">
        <f t="shared" si="51"/>
        <v>0</v>
      </c>
      <c r="AD516" s="293"/>
      <c r="AE516" s="280">
        <f t="shared" si="53"/>
        <v>0</v>
      </c>
      <c r="AF516" s="280">
        <f t="shared" si="54"/>
        <v>0</v>
      </c>
      <c r="AG516" s="280">
        <f t="shared" si="55"/>
        <v>0</v>
      </c>
      <c r="AH516" s="280">
        <f t="shared" si="56"/>
        <v>0</v>
      </c>
      <c r="AI516" s="294"/>
    </row>
    <row r="517" spans="1:35" s="22" customFormat="1" ht="16.5" customHeight="1" x14ac:dyDescent="0.2">
      <c r="A517" s="324">
        <v>500</v>
      </c>
      <c r="B517" s="325"/>
      <c r="C517" s="326"/>
      <c r="D517" s="327"/>
      <c r="E517" s="359"/>
      <c r="F517" s="328"/>
      <c r="G517" s="341"/>
      <c r="H517" s="342"/>
      <c r="I517" s="330"/>
      <c r="J517" s="331"/>
      <c r="K517" s="344"/>
      <c r="L517" s="333"/>
      <c r="M517" s="333"/>
      <c r="N517" s="345"/>
      <c r="O517" s="346"/>
      <c r="P517" s="347"/>
      <c r="Q517" s="348"/>
      <c r="R517" s="349"/>
      <c r="S517" s="339"/>
      <c r="T517" s="332"/>
      <c r="U517" s="340"/>
      <c r="V517" s="333"/>
      <c r="W517" s="450" t="s">
        <v>40</v>
      </c>
      <c r="X517" s="804"/>
      <c r="Y517" s="805" t="str">
        <f t="shared" si="50"/>
        <v/>
      </c>
      <c r="Z517" s="289"/>
      <c r="AA517" s="290"/>
      <c r="AB517" s="291">
        <f t="shared" si="52"/>
        <v>0</v>
      </c>
      <c r="AC517" s="977">
        <f t="shared" si="51"/>
        <v>0</v>
      </c>
      <c r="AD517" s="293"/>
      <c r="AE517" s="280">
        <f t="shared" si="53"/>
        <v>0</v>
      </c>
      <c r="AF517" s="280">
        <f t="shared" si="54"/>
        <v>0</v>
      </c>
      <c r="AG517" s="280">
        <f t="shared" si="55"/>
        <v>0</v>
      </c>
      <c r="AH517" s="280">
        <f t="shared" si="56"/>
        <v>0</v>
      </c>
      <c r="AI517" s="294"/>
    </row>
    <row r="518" spans="1:35" s="22" customFormat="1" ht="16.5" customHeight="1" x14ac:dyDescent="0.2">
      <c r="A518" s="324">
        <v>501</v>
      </c>
      <c r="B518" s="325"/>
      <c r="C518" s="326"/>
      <c r="D518" s="327"/>
      <c r="E518" s="359"/>
      <c r="F518" s="328"/>
      <c r="G518" s="341"/>
      <c r="H518" s="342"/>
      <c r="I518" s="330"/>
      <c r="J518" s="331"/>
      <c r="K518" s="344"/>
      <c r="L518" s="333"/>
      <c r="M518" s="333"/>
      <c r="N518" s="345"/>
      <c r="O518" s="346"/>
      <c r="P518" s="347"/>
      <c r="Q518" s="348"/>
      <c r="R518" s="349"/>
      <c r="S518" s="339"/>
      <c r="T518" s="332"/>
      <c r="U518" s="340"/>
      <c r="V518" s="333"/>
      <c r="W518" s="450" t="s">
        <v>40</v>
      </c>
      <c r="X518" s="804"/>
      <c r="Y518" s="805" t="str">
        <f t="shared" si="50"/>
        <v/>
      </c>
      <c r="Z518" s="289"/>
      <c r="AA518" s="290"/>
      <c r="AB518" s="291">
        <f t="shared" si="52"/>
        <v>0</v>
      </c>
      <c r="AC518" s="977">
        <f t="shared" si="51"/>
        <v>0</v>
      </c>
      <c r="AD518" s="293"/>
      <c r="AE518" s="280">
        <f t="shared" si="53"/>
        <v>0</v>
      </c>
      <c r="AF518" s="280">
        <f t="shared" si="54"/>
        <v>0</v>
      </c>
      <c r="AG518" s="280">
        <f t="shared" si="55"/>
        <v>0</v>
      </c>
      <c r="AH518" s="280">
        <f t="shared" si="56"/>
        <v>0</v>
      </c>
      <c r="AI518" s="294"/>
    </row>
    <row r="519" spans="1:35" s="22" customFormat="1" ht="16.5" customHeight="1" x14ac:dyDescent="0.2">
      <c r="A519" s="324">
        <v>502</v>
      </c>
      <c r="B519" s="325"/>
      <c r="C519" s="326"/>
      <c r="D519" s="327"/>
      <c r="E519" s="359"/>
      <c r="F519" s="328"/>
      <c r="G519" s="341"/>
      <c r="H519" s="342"/>
      <c r="I519" s="330"/>
      <c r="J519" s="331"/>
      <c r="K519" s="344"/>
      <c r="L519" s="333"/>
      <c r="M519" s="333"/>
      <c r="N519" s="345"/>
      <c r="O519" s="346"/>
      <c r="P519" s="347"/>
      <c r="Q519" s="348"/>
      <c r="R519" s="349"/>
      <c r="S519" s="339"/>
      <c r="T519" s="332"/>
      <c r="U519" s="340"/>
      <c r="V519" s="333"/>
      <c r="W519" s="450" t="s">
        <v>40</v>
      </c>
      <c r="X519" s="804"/>
      <c r="Y519" s="805" t="str">
        <f t="shared" si="50"/>
        <v/>
      </c>
      <c r="Z519" s="289"/>
      <c r="AA519" s="290"/>
      <c r="AB519" s="291">
        <f t="shared" si="52"/>
        <v>0</v>
      </c>
      <c r="AC519" s="977">
        <f t="shared" si="51"/>
        <v>0</v>
      </c>
      <c r="AD519" s="293"/>
      <c r="AE519" s="280">
        <f t="shared" si="53"/>
        <v>0</v>
      </c>
      <c r="AF519" s="280">
        <f t="shared" si="54"/>
        <v>0</v>
      </c>
      <c r="AG519" s="280">
        <f t="shared" si="55"/>
        <v>0</v>
      </c>
      <c r="AH519" s="280">
        <f t="shared" si="56"/>
        <v>0</v>
      </c>
      <c r="AI519" s="294"/>
    </row>
    <row r="520" spans="1:35" s="22" customFormat="1" ht="16.5" customHeight="1" x14ac:dyDescent="0.2">
      <c r="A520" s="324">
        <v>503</v>
      </c>
      <c r="B520" s="325"/>
      <c r="C520" s="326"/>
      <c r="D520" s="327"/>
      <c r="E520" s="359"/>
      <c r="F520" s="328"/>
      <c r="G520" s="341"/>
      <c r="H520" s="342"/>
      <c r="I520" s="330"/>
      <c r="J520" s="331"/>
      <c r="K520" s="344"/>
      <c r="L520" s="333"/>
      <c r="M520" s="333"/>
      <c r="N520" s="345"/>
      <c r="O520" s="346"/>
      <c r="P520" s="347"/>
      <c r="Q520" s="348"/>
      <c r="R520" s="349"/>
      <c r="S520" s="339"/>
      <c r="T520" s="332"/>
      <c r="U520" s="340"/>
      <c r="V520" s="333"/>
      <c r="W520" s="450" t="s">
        <v>40</v>
      </c>
      <c r="X520" s="804"/>
      <c r="Y520" s="805" t="str">
        <f t="shared" si="50"/>
        <v/>
      </c>
      <c r="Z520" s="289"/>
      <c r="AA520" s="290"/>
      <c r="AB520" s="291">
        <f t="shared" si="52"/>
        <v>0</v>
      </c>
      <c r="AC520" s="977">
        <f t="shared" si="51"/>
        <v>0</v>
      </c>
      <c r="AD520" s="293"/>
      <c r="AE520" s="280">
        <f t="shared" si="53"/>
        <v>0</v>
      </c>
      <c r="AF520" s="280">
        <f t="shared" si="54"/>
        <v>0</v>
      </c>
      <c r="AG520" s="280">
        <f t="shared" si="55"/>
        <v>0</v>
      </c>
      <c r="AH520" s="280">
        <f t="shared" si="56"/>
        <v>0</v>
      </c>
      <c r="AI520" s="294"/>
    </row>
    <row r="521" spans="1:35" s="22" customFormat="1" ht="16.5" customHeight="1" x14ac:dyDescent="0.2">
      <c r="A521" s="324">
        <v>504</v>
      </c>
      <c r="B521" s="325"/>
      <c r="C521" s="326"/>
      <c r="D521" s="327"/>
      <c r="E521" s="359"/>
      <c r="F521" s="328"/>
      <c r="G521" s="341"/>
      <c r="H521" s="342"/>
      <c r="I521" s="330"/>
      <c r="J521" s="331"/>
      <c r="K521" s="344"/>
      <c r="L521" s="333"/>
      <c r="M521" s="333"/>
      <c r="N521" s="345"/>
      <c r="O521" s="346"/>
      <c r="P521" s="347"/>
      <c r="Q521" s="348"/>
      <c r="R521" s="349"/>
      <c r="S521" s="339"/>
      <c r="T521" s="332"/>
      <c r="U521" s="340"/>
      <c r="V521" s="333"/>
      <c r="W521" s="450" t="s">
        <v>40</v>
      </c>
      <c r="X521" s="804"/>
      <c r="Y521" s="805" t="str">
        <f t="shared" si="50"/>
        <v/>
      </c>
      <c r="Z521" s="289"/>
      <c r="AA521" s="290"/>
      <c r="AB521" s="291">
        <f t="shared" si="52"/>
        <v>0</v>
      </c>
      <c r="AC521" s="977">
        <f t="shared" si="51"/>
        <v>0</v>
      </c>
      <c r="AD521" s="293"/>
      <c r="AE521" s="280">
        <f t="shared" si="53"/>
        <v>0</v>
      </c>
      <c r="AF521" s="280">
        <f t="shared" si="54"/>
        <v>0</v>
      </c>
      <c r="AG521" s="280">
        <f t="shared" si="55"/>
        <v>0</v>
      </c>
      <c r="AH521" s="280">
        <f t="shared" si="56"/>
        <v>0</v>
      </c>
      <c r="AI521" s="294"/>
    </row>
    <row r="522" spans="1:35" s="22" customFormat="1" ht="16.5" customHeight="1" x14ac:dyDescent="0.2">
      <c r="A522" s="324">
        <v>505</v>
      </c>
      <c r="B522" s="325"/>
      <c r="C522" s="326"/>
      <c r="D522" s="327"/>
      <c r="E522" s="359"/>
      <c r="F522" s="328"/>
      <c r="G522" s="341"/>
      <c r="H522" s="342"/>
      <c r="I522" s="330"/>
      <c r="J522" s="331"/>
      <c r="K522" s="344"/>
      <c r="L522" s="333"/>
      <c r="M522" s="333"/>
      <c r="N522" s="345"/>
      <c r="O522" s="346"/>
      <c r="P522" s="347"/>
      <c r="Q522" s="348"/>
      <c r="R522" s="349"/>
      <c r="S522" s="339"/>
      <c r="T522" s="332"/>
      <c r="U522" s="340"/>
      <c r="V522" s="333"/>
      <c r="W522" s="450" t="s">
        <v>40</v>
      </c>
      <c r="X522" s="804"/>
      <c r="Y522" s="805" t="str">
        <f t="shared" si="50"/>
        <v/>
      </c>
      <c r="Z522" s="289"/>
      <c r="AA522" s="290"/>
      <c r="AB522" s="291">
        <f t="shared" si="52"/>
        <v>0</v>
      </c>
      <c r="AC522" s="977">
        <f t="shared" si="51"/>
        <v>0</v>
      </c>
      <c r="AD522" s="293"/>
      <c r="AE522" s="280">
        <f t="shared" si="53"/>
        <v>0</v>
      </c>
      <c r="AF522" s="280">
        <f t="shared" si="54"/>
        <v>0</v>
      </c>
      <c r="AG522" s="280">
        <f t="shared" si="55"/>
        <v>0</v>
      </c>
      <c r="AH522" s="280">
        <f t="shared" si="56"/>
        <v>0</v>
      </c>
      <c r="AI522" s="294"/>
    </row>
    <row r="523" spans="1:35" s="22" customFormat="1" ht="16.5" customHeight="1" x14ac:dyDescent="0.2">
      <c r="A523" s="324">
        <v>506</v>
      </c>
      <c r="B523" s="325"/>
      <c r="C523" s="326"/>
      <c r="D523" s="327"/>
      <c r="E523" s="359"/>
      <c r="F523" s="328"/>
      <c r="G523" s="341"/>
      <c r="H523" s="342"/>
      <c r="I523" s="330"/>
      <c r="J523" s="331"/>
      <c r="K523" s="344"/>
      <c r="L523" s="333"/>
      <c r="M523" s="333"/>
      <c r="N523" s="345"/>
      <c r="O523" s="346"/>
      <c r="P523" s="347"/>
      <c r="Q523" s="348"/>
      <c r="R523" s="349"/>
      <c r="S523" s="339"/>
      <c r="T523" s="332"/>
      <c r="U523" s="340"/>
      <c r="V523" s="333"/>
      <c r="W523" s="450" t="s">
        <v>40</v>
      </c>
      <c r="X523" s="804"/>
      <c r="Y523" s="805" t="str">
        <f t="shared" si="50"/>
        <v/>
      </c>
      <c r="Z523" s="289"/>
      <c r="AA523" s="290"/>
      <c r="AB523" s="291">
        <f t="shared" si="52"/>
        <v>0</v>
      </c>
      <c r="AC523" s="977">
        <f t="shared" si="51"/>
        <v>0</v>
      </c>
      <c r="AD523" s="293"/>
      <c r="AE523" s="280">
        <f t="shared" si="53"/>
        <v>0</v>
      </c>
      <c r="AF523" s="280">
        <f t="shared" si="54"/>
        <v>0</v>
      </c>
      <c r="AG523" s="280">
        <f t="shared" si="55"/>
        <v>0</v>
      </c>
      <c r="AH523" s="280">
        <f t="shared" si="56"/>
        <v>0</v>
      </c>
      <c r="AI523" s="294"/>
    </row>
    <row r="524" spans="1:35" s="22" customFormat="1" ht="16.5" customHeight="1" x14ac:dyDescent="0.2">
      <c r="A524" s="324">
        <v>507</v>
      </c>
      <c r="B524" s="325"/>
      <c r="C524" s="326"/>
      <c r="D524" s="327"/>
      <c r="E524" s="359"/>
      <c r="F524" s="328"/>
      <c r="G524" s="341"/>
      <c r="H524" s="342"/>
      <c r="I524" s="330"/>
      <c r="J524" s="331"/>
      <c r="K524" s="344"/>
      <c r="L524" s="333"/>
      <c r="M524" s="333"/>
      <c r="N524" s="345"/>
      <c r="O524" s="346"/>
      <c r="P524" s="347"/>
      <c r="Q524" s="348"/>
      <c r="R524" s="349"/>
      <c r="S524" s="339"/>
      <c r="T524" s="332"/>
      <c r="U524" s="340"/>
      <c r="V524" s="333"/>
      <c r="W524" s="450" t="s">
        <v>40</v>
      </c>
      <c r="X524" s="804"/>
      <c r="Y524" s="805" t="str">
        <f t="shared" si="50"/>
        <v/>
      </c>
      <c r="Z524" s="289"/>
      <c r="AA524" s="290"/>
      <c r="AB524" s="291">
        <f t="shared" si="52"/>
        <v>0</v>
      </c>
      <c r="AC524" s="977">
        <f t="shared" si="51"/>
        <v>0</v>
      </c>
      <c r="AD524" s="293"/>
      <c r="AE524" s="280">
        <f t="shared" si="53"/>
        <v>0</v>
      </c>
      <c r="AF524" s="280">
        <f t="shared" si="54"/>
        <v>0</v>
      </c>
      <c r="AG524" s="280">
        <f t="shared" si="55"/>
        <v>0</v>
      </c>
      <c r="AH524" s="280">
        <f t="shared" si="56"/>
        <v>0</v>
      </c>
      <c r="AI524" s="294"/>
    </row>
    <row r="525" spans="1:35" s="22" customFormat="1" ht="16.5" customHeight="1" x14ac:dyDescent="0.2">
      <c r="A525" s="324">
        <v>508</v>
      </c>
      <c r="B525" s="325"/>
      <c r="C525" s="326"/>
      <c r="D525" s="327"/>
      <c r="E525" s="359"/>
      <c r="F525" s="328"/>
      <c r="G525" s="341"/>
      <c r="H525" s="342"/>
      <c r="I525" s="330"/>
      <c r="J525" s="331"/>
      <c r="K525" s="344"/>
      <c r="L525" s="333"/>
      <c r="M525" s="333"/>
      <c r="N525" s="345"/>
      <c r="O525" s="346"/>
      <c r="P525" s="347"/>
      <c r="Q525" s="348"/>
      <c r="R525" s="349"/>
      <c r="S525" s="339"/>
      <c r="T525" s="332"/>
      <c r="U525" s="340"/>
      <c r="V525" s="333"/>
      <c r="W525" s="450" t="s">
        <v>40</v>
      </c>
      <c r="X525" s="804"/>
      <c r="Y525" s="805" t="str">
        <f t="shared" si="50"/>
        <v/>
      </c>
      <c r="Z525" s="289"/>
      <c r="AA525" s="290"/>
      <c r="AB525" s="291">
        <f t="shared" si="52"/>
        <v>0</v>
      </c>
      <c r="AC525" s="977">
        <f t="shared" si="51"/>
        <v>0</v>
      </c>
      <c r="AD525" s="293"/>
      <c r="AE525" s="280">
        <f t="shared" si="53"/>
        <v>0</v>
      </c>
      <c r="AF525" s="280">
        <f t="shared" si="54"/>
        <v>0</v>
      </c>
      <c r="AG525" s="280">
        <f t="shared" si="55"/>
        <v>0</v>
      </c>
      <c r="AH525" s="280">
        <f t="shared" si="56"/>
        <v>0</v>
      </c>
      <c r="AI525" s="294"/>
    </row>
    <row r="526" spans="1:35" s="22" customFormat="1" ht="16.5" customHeight="1" x14ac:dyDescent="0.2">
      <c r="A526" s="324">
        <v>509</v>
      </c>
      <c r="B526" s="325"/>
      <c r="C526" s="326"/>
      <c r="D526" s="327"/>
      <c r="E526" s="359"/>
      <c r="F526" s="328"/>
      <c r="G526" s="341"/>
      <c r="H526" s="342"/>
      <c r="I526" s="330"/>
      <c r="J526" s="331"/>
      <c r="K526" s="344"/>
      <c r="L526" s="333"/>
      <c r="M526" s="333"/>
      <c r="N526" s="345"/>
      <c r="O526" s="346"/>
      <c r="P526" s="347"/>
      <c r="Q526" s="348"/>
      <c r="R526" s="349"/>
      <c r="S526" s="339"/>
      <c r="T526" s="332"/>
      <c r="U526" s="340"/>
      <c r="V526" s="333"/>
      <c r="W526" s="450" t="s">
        <v>40</v>
      </c>
      <c r="X526" s="804"/>
      <c r="Y526" s="805" t="str">
        <f t="shared" si="50"/>
        <v/>
      </c>
      <c r="Z526" s="289"/>
      <c r="AA526" s="290"/>
      <c r="AB526" s="291">
        <f t="shared" si="52"/>
        <v>0</v>
      </c>
      <c r="AC526" s="977">
        <f t="shared" si="51"/>
        <v>0</v>
      </c>
      <c r="AD526" s="293"/>
      <c r="AE526" s="280">
        <f t="shared" si="53"/>
        <v>0</v>
      </c>
      <c r="AF526" s="280">
        <f t="shared" si="54"/>
        <v>0</v>
      </c>
      <c r="AG526" s="280">
        <f t="shared" si="55"/>
        <v>0</v>
      </c>
      <c r="AH526" s="280">
        <f t="shared" si="56"/>
        <v>0</v>
      </c>
      <c r="AI526" s="294"/>
    </row>
    <row r="527" spans="1:35" s="22" customFormat="1" ht="16.5" customHeight="1" x14ac:dyDescent="0.2">
      <c r="A527" s="324">
        <v>510</v>
      </c>
      <c r="B527" s="325"/>
      <c r="C527" s="326"/>
      <c r="D527" s="327"/>
      <c r="E527" s="359"/>
      <c r="F527" s="328"/>
      <c r="G527" s="341"/>
      <c r="H527" s="342"/>
      <c r="I527" s="330"/>
      <c r="J527" s="331"/>
      <c r="K527" s="344"/>
      <c r="L527" s="333"/>
      <c r="M527" s="333"/>
      <c r="N527" s="345"/>
      <c r="O527" s="346"/>
      <c r="P527" s="347"/>
      <c r="Q527" s="348"/>
      <c r="R527" s="349"/>
      <c r="S527" s="339"/>
      <c r="T527" s="332"/>
      <c r="U527" s="340"/>
      <c r="V527" s="333"/>
      <c r="W527" s="450" t="s">
        <v>40</v>
      </c>
      <c r="X527" s="804"/>
      <c r="Y527" s="805" t="str">
        <f t="shared" si="50"/>
        <v/>
      </c>
      <c r="Z527" s="289"/>
      <c r="AA527" s="290"/>
      <c r="AB527" s="291">
        <f t="shared" si="52"/>
        <v>0</v>
      </c>
      <c r="AC527" s="977">
        <f t="shared" si="51"/>
        <v>0</v>
      </c>
      <c r="AD527" s="293"/>
      <c r="AE527" s="280">
        <f t="shared" si="53"/>
        <v>0</v>
      </c>
      <c r="AF527" s="280">
        <f t="shared" si="54"/>
        <v>0</v>
      </c>
      <c r="AG527" s="280">
        <f t="shared" si="55"/>
        <v>0</v>
      </c>
      <c r="AH527" s="280">
        <f t="shared" si="56"/>
        <v>0</v>
      </c>
      <c r="AI527" s="294"/>
    </row>
    <row r="528" spans="1:35" s="22" customFormat="1" ht="16.5" customHeight="1" x14ac:dyDescent="0.2">
      <c r="A528" s="324">
        <v>511</v>
      </c>
      <c r="B528" s="325"/>
      <c r="C528" s="326"/>
      <c r="D528" s="327"/>
      <c r="E528" s="359"/>
      <c r="F528" s="328"/>
      <c r="G528" s="341"/>
      <c r="H528" s="342"/>
      <c r="I528" s="330"/>
      <c r="J528" s="331"/>
      <c r="K528" s="344"/>
      <c r="L528" s="333"/>
      <c r="M528" s="333"/>
      <c r="N528" s="345"/>
      <c r="O528" s="346"/>
      <c r="P528" s="347"/>
      <c r="Q528" s="348"/>
      <c r="R528" s="349"/>
      <c r="S528" s="339"/>
      <c r="T528" s="332"/>
      <c r="U528" s="340"/>
      <c r="V528" s="333"/>
      <c r="W528" s="450" t="s">
        <v>40</v>
      </c>
      <c r="X528" s="804"/>
      <c r="Y528" s="805" t="str">
        <f t="shared" si="50"/>
        <v/>
      </c>
      <c r="Z528" s="289"/>
      <c r="AA528" s="290"/>
      <c r="AB528" s="291">
        <f t="shared" si="52"/>
        <v>0</v>
      </c>
      <c r="AC528" s="977">
        <f t="shared" si="51"/>
        <v>0</v>
      </c>
      <c r="AD528" s="293"/>
      <c r="AE528" s="280">
        <f t="shared" si="53"/>
        <v>0</v>
      </c>
      <c r="AF528" s="280">
        <f t="shared" si="54"/>
        <v>0</v>
      </c>
      <c r="AG528" s="280">
        <f t="shared" si="55"/>
        <v>0</v>
      </c>
      <c r="AH528" s="280">
        <f t="shared" si="56"/>
        <v>0</v>
      </c>
      <c r="AI528" s="294"/>
    </row>
    <row r="529" spans="1:35" s="22" customFormat="1" ht="16.5" customHeight="1" x14ac:dyDescent="0.2">
      <c r="A529" s="324">
        <v>512</v>
      </c>
      <c r="B529" s="325"/>
      <c r="C529" s="326"/>
      <c r="D529" s="327"/>
      <c r="E529" s="359"/>
      <c r="F529" s="328"/>
      <c r="G529" s="341"/>
      <c r="H529" s="342"/>
      <c r="I529" s="330"/>
      <c r="J529" s="331"/>
      <c r="K529" s="344"/>
      <c r="L529" s="333"/>
      <c r="M529" s="333"/>
      <c r="N529" s="345"/>
      <c r="O529" s="346"/>
      <c r="P529" s="347"/>
      <c r="Q529" s="348"/>
      <c r="R529" s="349"/>
      <c r="S529" s="339"/>
      <c r="T529" s="332"/>
      <c r="U529" s="340"/>
      <c r="V529" s="333"/>
      <c r="W529" s="450" t="s">
        <v>40</v>
      </c>
      <c r="X529" s="804"/>
      <c r="Y529" s="805" t="str">
        <f t="shared" si="50"/>
        <v/>
      </c>
      <c r="Z529" s="289"/>
      <c r="AA529" s="290"/>
      <c r="AB529" s="291">
        <f t="shared" si="52"/>
        <v>0</v>
      </c>
      <c r="AC529" s="977">
        <f t="shared" si="51"/>
        <v>0</v>
      </c>
      <c r="AD529" s="293"/>
      <c r="AE529" s="280">
        <f t="shared" si="53"/>
        <v>0</v>
      </c>
      <c r="AF529" s="280">
        <f t="shared" si="54"/>
        <v>0</v>
      </c>
      <c r="AG529" s="280">
        <f t="shared" si="55"/>
        <v>0</v>
      </c>
      <c r="AH529" s="280">
        <f t="shared" si="56"/>
        <v>0</v>
      </c>
      <c r="AI529" s="294"/>
    </row>
    <row r="530" spans="1:35" s="22" customFormat="1" ht="16.5" customHeight="1" x14ac:dyDescent="0.2">
      <c r="A530" s="324">
        <v>513</v>
      </c>
      <c r="B530" s="325"/>
      <c r="C530" s="326"/>
      <c r="D530" s="327"/>
      <c r="E530" s="359"/>
      <c r="F530" s="328"/>
      <c r="G530" s="341"/>
      <c r="H530" s="342"/>
      <c r="I530" s="330"/>
      <c r="J530" s="331"/>
      <c r="K530" s="344"/>
      <c r="L530" s="333"/>
      <c r="M530" s="333"/>
      <c r="N530" s="345"/>
      <c r="O530" s="346"/>
      <c r="P530" s="347"/>
      <c r="Q530" s="348"/>
      <c r="R530" s="349"/>
      <c r="S530" s="339"/>
      <c r="T530" s="332"/>
      <c r="U530" s="340"/>
      <c r="V530" s="333"/>
      <c r="W530" s="450" t="s">
        <v>40</v>
      </c>
      <c r="X530" s="804"/>
      <c r="Y530" s="805" t="str">
        <f t="shared" ref="Y530:Y567" si="57">IF(X530&lt;&gt;"",IF($K$9="ja",X530*(IFERROR(1+$M$9,1)),X530),"")</f>
        <v/>
      </c>
      <c r="Z530" s="289"/>
      <c r="AA530" s="290"/>
      <c r="AB530" s="291">
        <f t="shared" si="52"/>
        <v>0</v>
      </c>
      <c r="AC530" s="977">
        <f t="shared" ref="AC530:AC567" si="58">IF($AD$11="ja",AB530*IFERROR(1+$M$9,1),AB530)</f>
        <v>0</v>
      </c>
      <c r="AD530" s="293"/>
      <c r="AE530" s="280">
        <f t="shared" si="53"/>
        <v>0</v>
      </c>
      <c r="AF530" s="280">
        <f t="shared" si="54"/>
        <v>0</v>
      </c>
      <c r="AG530" s="280">
        <f t="shared" si="55"/>
        <v>0</v>
      </c>
      <c r="AH530" s="280">
        <f t="shared" si="56"/>
        <v>0</v>
      </c>
      <c r="AI530" s="294"/>
    </row>
    <row r="531" spans="1:35" s="22" customFormat="1" ht="16.5" customHeight="1" x14ac:dyDescent="0.2">
      <c r="A531" s="324">
        <v>514</v>
      </c>
      <c r="B531" s="325"/>
      <c r="C531" s="326"/>
      <c r="D531" s="327"/>
      <c r="E531" s="359"/>
      <c r="F531" s="328"/>
      <c r="G531" s="341"/>
      <c r="H531" s="342"/>
      <c r="I531" s="330"/>
      <c r="J531" s="331"/>
      <c r="K531" s="344"/>
      <c r="L531" s="333"/>
      <c r="M531" s="333"/>
      <c r="N531" s="345"/>
      <c r="O531" s="346"/>
      <c r="P531" s="347"/>
      <c r="Q531" s="348"/>
      <c r="R531" s="349"/>
      <c r="S531" s="339"/>
      <c r="T531" s="332"/>
      <c r="U531" s="340"/>
      <c r="V531" s="333"/>
      <c r="W531" s="450" t="s">
        <v>40</v>
      </c>
      <c r="X531" s="804"/>
      <c r="Y531" s="805" t="str">
        <f t="shared" si="57"/>
        <v/>
      </c>
      <c r="Z531" s="289"/>
      <c r="AA531" s="290"/>
      <c r="AB531" s="291">
        <f t="shared" ref="AB531:AB567" si="59">IFERROR(X531+Z531,0)</f>
        <v>0</v>
      </c>
      <c r="AC531" s="977">
        <f t="shared" si="58"/>
        <v>0</v>
      </c>
      <c r="AD531" s="293"/>
      <c r="AE531" s="280">
        <f t="shared" ref="AE531:AE567" si="60">IF(AND($M531&lt;&gt;"",ABS($M531)&gt;ABS($L531)),1,0)</f>
        <v>0</v>
      </c>
      <c r="AF531" s="280">
        <f t="shared" ref="AF531:AF567" si="61">IF($L531&lt;&gt;"",IF(AND($U531&lt;&gt;"",ABS($U531)&lt;&gt;ABS($L531),OR(AND(ISNONTEXT($N531),ABS($U531)&gt;ABS($L531)),$N531="")),1,0),0)</f>
        <v>0</v>
      </c>
      <c r="AG531" s="280">
        <f t="shared" ref="AG531:AG567" si="62">IF(AND($X531&lt;&gt;0,$U531&lt;&gt;"",ABS($X531)&gt;ABS($U531)),1,0)</f>
        <v>0</v>
      </c>
      <c r="AH531" s="280">
        <f t="shared" ref="AH531:AH567" si="63">IF(AND($X531&lt;&gt;0,$U531&lt;&gt;"",$M531&lt;&gt;"",ABS($X531)&gt;ABS($M531)),1,0)</f>
        <v>0</v>
      </c>
      <c r="AI531" s="294"/>
    </row>
    <row r="532" spans="1:35" s="22" customFormat="1" ht="16.5" customHeight="1" x14ac:dyDescent="0.2">
      <c r="A532" s="324">
        <v>515</v>
      </c>
      <c r="B532" s="325"/>
      <c r="C532" s="326"/>
      <c r="D532" s="327"/>
      <c r="E532" s="359"/>
      <c r="F532" s="328"/>
      <c r="G532" s="341"/>
      <c r="H532" s="342"/>
      <c r="I532" s="330"/>
      <c r="J532" s="331"/>
      <c r="K532" s="344"/>
      <c r="L532" s="333"/>
      <c r="M532" s="333"/>
      <c r="N532" s="345"/>
      <c r="O532" s="346"/>
      <c r="P532" s="347"/>
      <c r="Q532" s="348"/>
      <c r="R532" s="349"/>
      <c r="S532" s="339"/>
      <c r="T532" s="332"/>
      <c r="U532" s="340"/>
      <c r="V532" s="333"/>
      <c r="W532" s="450" t="s">
        <v>40</v>
      </c>
      <c r="X532" s="804"/>
      <c r="Y532" s="805" t="str">
        <f t="shared" si="57"/>
        <v/>
      </c>
      <c r="Z532" s="289"/>
      <c r="AA532" s="290"/>
      <c r="AB532" s="291">
        <f t="shared" si="59"/>
        <v>0</v>
      </c>
      <c r="AC532" s="977">
        <f t="shared" si="58"/>
        <v>0</v>
      </c>
      <c r="AD532" s="293"/>
      <c r="AE532" s="280">
        <f t="shared" si="60"/>
        <v>0</v>
      </c>
      <c r="AF532" s="280">
        <f t="shared" si="61"/>
        <v>0</v>
      </c>
      <c r="AG532" s="280">
        <f t="shared" si="62"/>
        <v>0</v>
      </c>
      <c r="AH532" s="280">
        <f t="shared" si="63"/>
        <v>0</v>
      </c>
      <c r="AI532" s="294"/>
    </row>
    <row r="533" spans="1:35" s="22" customFormat="1" ht="16.5" customHeight="1" x14ac:dyDescent="0.2">
      <c r="A533" s="324">
        <v>516</v>
      </c>
      <c r="B533" s="325"/>
      <c r="C533" s="326"/>
      <c r="D533" s="327"/>
      <c r="E533" s="359"/>
      <c r="F533" s="328"/>
      <c r="G533" s="341"/>
      <c r="H533" s="342"/>
      <c r="I533" s="330"/>
      <c r="J533" s="331"/>
      <c r="K533" s="344"/>
      <c r="L533" s="333"/>
      <c r="M533" s="333"/>
      <c r="N533" s="345"/>
      <c r="O533" s="346"/>
      <c r="P533" s="347"/>
      <c r="Q533" s="348"/>
      <c r="R533" s="349"/>
      <c r="S533" s="339"/>
      <c r="T533" s="332"/>
      <c r="U533" s="340"/>
      <c r="V533" s="333"/>
      <c r="W533" s="450" t="s">
        <v>40</v>
      </c>
      <c r="X533" s="804"/>
      <c r="Y533" s="805" t="str">
        <f t="shared" si="57"/>
        <v/>
      </c>
      <c r="Z533" s="289"/>
      <c r="AA533" s="290"/>
      <c r="AB533" s="291">
        <f t="shared" si="59"/>
        <v>0</v>
      </c>
      <c r="AC533" s="977">
        <f t="shared" si="58"/>
        <v>0</v>
      </c>
      <c r="AD533" s="293"/>
      <c r="AE533" s="280">
        <f t="shared" si="60"/>
        <v>0</v>
      </c>
      <c r="AF533" s="280">
        <f t="shared" si="61"/>
        <v>0</v>
      </c>
      <c r="AG533" s="280">
        <f t="shared" si="62"/>
        <v>0</v>
      </c>
      <c r="AH533" s="280">
        <f t="shared" si="63"/>
        <v>0</v>
      </c>
      <c r="AI533" s="294"/>
    </row>
    <row r="534" spans="1:35" s="22" customFormat="1" ht="16.5" customHeight="1" x14ac:dyDescent="0.2">
      <c r="A534" s="324">
        <v>517</v>
      </c>
      <c r="B534" s="325"/>
      <c r="C534" s="326"/>
      <c r="D534" s="327"/>
      <c r="E534" s="359"/>
      <c r="F534" s="328"/>
      <c r="G534" s="341"/>
      <c r="H534" s="342"/>
      <c r="I534" s="330"/>
      <c r="J534" s="331"/>
      <c r="K534" s="344"/>
      <c r="L534" s="333"/>
      <c r="M534" s="333"/>
      <c r="N534" s="345"/>
      <c r="O534" s="346"/>
      <c r="P534" s="347"/>
      <c r="Q534" s="348"/>
      <c r="R534" s="349"/>
      <c r="S534" s="339"/>
      <c r="T534" s="332"/>
      <c r="U534" s="340"/>
      <c r="V534" s="333"/>
      <c r="W534" s="450" t="s">
        <v>40</v>
      </c>
      <c r="X534" s="804"/>
      <c r="Y534" s="805" t="str">
        <f t="shared" si="57"/>
        <v/>
      </c>
      <c r="Z534" s="289"/>
      <c r="AA534" s="290"/>
      <c r="AB534" s="291">
        <f t="shared" si="59"/>
        <v>0</v>
      </c>
      <c r="AC534" s="977">
        <f t="shared" si="58"/>
        <v>0</v>
      </c>
      <c r="AD534" s="293"/>
      <c r="AE534" s="280">
        <f t="shared" si="60"/>
        <v>0</v>
      </c>
      <c r="AF534" s="280">
        <f t="shared" si="61"/>
        <v>0</v>
      </c>
      <c r="AG534" s="280">
        <f t="shared" si="62"/>
        <v>0</v>
      </c>
      <c r="AH534" s="280">
        <f t="shared" si="63"/>
        <v>0</v>
      </c>
      <c r="AI534" s="294"/>
    </row>
    <row r="535" spans="1:35" s="22" customFormat="1" ht="16.5" customHeight="1" x14ac:dyDescent="0.2">
      <c r="A535" s="324">
        <v>518</v>
      </c>
      <c r="B535" s="325"/>
      <c r="C535" s="326"/>
      <c r="D535" s="327"/>
      <c r="E535" s="359"/>
      <c r="F535" s="328"/>
      <c r="G535" s="341"/>
      <c r="H535" s="342"/>
      <c r="I535" s="330"/>
      <c r="J535" s="331"/>
      <c r="K535" s="344"/>
      <c r="L535" s="333"/>
      <c r="M535" s="333"/>
      <c r="N535" s="345"/>
      <c r="O535" s="346"/>
      <c r="P535" s="347"/>
      <c r="Q535" s="348"/>
      <c r="R535" s="349"/>
      <c r="S535" s="339"/>
      <c r="T535" s="332"/>
      <c r="U535" s="340"/>
      <c r="V535" s="333"/>
      <c r="W535" s="450" t="s">
        <v>40</v>
      </c>
      <c r="X535" s="804"/>
      <c r="Y535" s="805" t="str">
        <f t="shared" si="57"/>
        <v/>
      </c>
      <c r="Z535" s="289"/>
      <c r="AA535" s="290"/>
      <c r="AB535" s="291">
        <f t="shared" si="59"/>
        <v>0</v>
      </c>
      <c r="AC535" s="977">
        <f t="shared" si="58"/>
        <v>0</v>
      </c>
      <c r="AD535" s="293"/>
      <c r="AE535" s="280">
        <f t="shared" si="60"/>
        <v>0</v>
      </c>
      <c r="AF535" s="280">
        <f t="shared" si="61"/>
        <v>0</v>
      </c>
      <c r="AG535" s="280">
        <f t="shared" si="62"/>
        <v>0</v>
      </c>
      <c r="AH535" s="280">
        <f t="shared" si="63"/>
        <v>0</v>
      </c>
      <c r="AI535" s="294"/>
    </row>
    <row r="536" spans="1:35" s="22" customFormat="1" ht="16.5" customHeight="1" x14ac:dyDescent="0.2">
      <c r="A536" s="324">
        <v>519</v>
      </c>
      <c r="B536" s="325"/>
      <c r="C536" s="326"/>
      <c r="D536" s="327"/>
      <c r="E536" s="359"/>
      <c r="F536" s="328"/>
      <c r="G536" s="341"/>
      <c r="H536" s="342"/>
      <c r="I536" s="330"/>
      <c r="J536" s="331"/>
      <c r="K536" s="344"/>
      <c r="L536" s="333"/>
      <c r="M536" s="333"/>
      <c r="N536" s="345"/>
      <c r="O536" s="346"/>
      <c r="P536" s="347"/>
      <c r="Q536" s="348"/>
      <c r="R536" s="349"/>
      <c r="S536" s="339"/>
      <c r="T536" s="332"/>
      <c r="U536" s="340"/>
      <c r="V536" s="333"/>
      <c r="W536" s="450" t="s">
        <v>40</v>
      </c>
      <c r="X536" s="804"/>
      <c r="Y536" s="805" t="str">
        <f t="shared" si="57"/>
        <v/>
      </c>
      <c r="Z536" s="289"/>
      <c r="AA536" s="290"/>
      <c r="AB536" s="291">
        <f t="shared" si="59"/>
        <v>0</v>
      </c>
      <c r="AC536" s="977">
        <f t="shared" si="58"/>
        <v>0</v>
      </c>
      <c r="AD536" s="293"/>
      <c r="AE536" s="280">
        <f t="shared" si="60"/>
        <v>0</v>
      </c>
      <c r="AF536" s="280">
        <f t="shared" si="61"/>
        <v>0</v>
      </c>
      <c r="AG536" s="280">
        <f t="shared" si="62"/>
        <v>0</v>
      </c>
      <c r="AH536" s="280">
        <f t="shared" si="63"/>
        <v>0</v>
      </c>
      <c r="AI536" s="294"/>
    </row>
    <row r="537" spans="1:35" s="22" customFormat="1" ht="16.5" customHeight="1" x14ac:dyDescent="0.2">
      <c r="A537" s="324">
        <v>520</v>
      </c>
      <c r="B537" s="325"/>
      <c r="C537" s="326"/>
      <c r="D537" s="327"/>
      <c r="E537" s="359"/>
      <c r="F537" s="328"/>
      <c r="G537" s="341"/>
      <c r="H537" s="342"/>
      <c r="I537" s="330"/>
      <c r="J537" s="331"/>
      <c r="K537" s="344"/>
      <c r="L537" s="333"/>
      <c r="M537" s="333"/>
      <c r="N537" s="345"/>
      <c r="O537" s="346"/>
      <c r="P537" s="347"/>
      <c r="Q537" s="348"/>
      <c r="R537" s="349"/>
      <c r="S537" s="339"/>
      <c r="T537" s="332"/>
      <c r="U537" s="340"/>
      <c r="V537" s="333"/>
      <c r="W537" s="450" t="s">
        <v>40</v>
      </c>
      <c r="X537" s="804"/>
      <c r="Y537" s="805" t="str">
        <f t="shared" si="57"/>
        <v/>
      </c>
      <c r="Z537" s="289"/>
      <c r="AA537" s="290"/>
      <c r="AB537" s="291">
        <f t="shared" si="59"/>
        <v>0</v>
      </c>
      <c r="AC537" s="977">
        <f t="shared" si="58"/>
        <v>0</v>
      </c>
      <c r="AD537" s="293"/>
      <c r="AE537" s="280">
        <f t="shared" si="60"/>
        <v>0</v>
      </c>
      <c r="AF537" s="280">
        <f t="shared" si="61"/>
        <v>0</v>
      </c>
      <c r="AG537" s="280">
        <f t="shared" si="62"/>
        <v>0</v>
      </c>
      <c r="AH537" s="280">
        <f t="shared" si="63"/>
        <v>0</v>
      </c>
      <c r="AI537" s="294"/>
    </row>
    <row r="538" spans="1:35" s="22" customFormat="1" ht="16.5" customHeight="1" x14ac:dyDescent="0.2">
      <c r="A538" s="324">
        <v>521</v>
      </c>
      <c r="B538" s="325"/>
      <c r="C538" s="326"/>
      <c r="D538" s="327"/>
      <c r="E538" s="359"/>
      <c r="F538" s="328"/>
      <c r="G538" s="341"/>
      <c r="H538" s="342"/>
      <c r="I538" s="330"/>
      <c r="J538" s="331"/>
      <c r="K538" s="344"/>
      <c r="L538" s="333"/>
      <c r="M538" s="333"/>
      <c r="N538" s="345"/>
      <c r="O538" s="346"/>
      <c r="P538" s="347"/>
      <c r="Q538" s="348"/>
      <c r="R538" s="349"/>
      <c r="S538" s="339"/>
      <c r="T538" s="332"/>
      <c r="U538" s="340"/>
      <c r="V538" s="333"/>
      <c r="W538" s="450" t="s">
        <v>40</v>
      </c>
      <c r="X538" s="804"/>
      <c r="Y538" s="805" t="str">
        <f t="shared" si="57"/>
        <v/>
      </c>
      <c r="Z538" s="289"/>
      <c r="AA538" s="290"/>
      <c r="AB538" s="291">
        <f t="shared" si="59"/>
        <v>0</v>
      </c>
      <c r="AC538" s="977">
        <f t="shared" si="58"/>
        <v>0</v>
      </c>
      <c r="AD538" s="293"/>
      <c r="AE538" s="280">
        <f t="shared" si="60"/>
        <v>0</v>
      </c>
      <c r="AF538" s="280">
        <f t="shared" si="61"/>
        <v>0</v>
      </c>
      <c r="AG538" s="280">
        <f t="shared" si="62"/>
        <v>0</v>
      </c>
      <c r="AH538" s="280">
        <f t="shared" si="63"/>
        <v>0</v>
      </c>
      <c r="AI538" s="294"/>
    </row>
    <row r="539" spans="1:35" s="22" customFormat="1" ht="16.5" customHeight="1" x14ac:dyDescent="0.2">
      <c r="A539" s="324">
        <v>522</v>
      </c>
      <c r="B539" s="325"/>
      <c r="C539" s="326"/>
      <c r="D539" s="327"/>
      <c r="E539" s="359"/>
      <c r="F539" s="328"/>
      <c r="G539" s="341"/>
      <c r="H539" s="342"/>
      <c r="I539" s="330"/>
      <c r="J539" s="331"/>
      <c r="K539" s="344"/>
      <c r="L539" s="333"/>
      <c r="M539" s="333"/>
      <c r="N539" s="345"/>
      <c r="O539" s="346"/>
      <c r="P539" s="347"/>
      <c r="Q539" s="348"/>
      <c r="R539" s="349"/>
      <c r="S539" s="339"/>
      <c r="T539" s="332"/>
      <c r="U539" s="340"/>
      <c r="V539" s="333"/>
      <c r="W539" s="450" t="s">
        <v>40</v>
      </c>
      <c r="X539" s="804"/>
      <c r="Y539" s="805" t="str">
        <f t="shared" si="57"/>
        <v/>
      </c>
      <c r="Z539" s="289"/>
      <c r="AA539" s="290"/>
      <c r="AB539" s="291">
        <f t="shared" si="59"/>
        <v>0</v>
      </c>
      <c r="AC539" s="977">
        <f t="shared" si="58"/>
        <v>0</v>
      </c>
      <c r="AD539" s="293"/>
      <c r="AE539" s="280">
        <f t="shared" si="60"/>
        <v>0</v>
      </c>
      <c r="AF539" s="280">
        <f t="shared" si="61"/>
        <v>0</v>
      </c>
      <c r="AG539" s="280">
        <f t="shared" si="62"/>
        <v>0</v>
      </c>
      <c r="AH539" s="280">
        <f t="shared" si="63"/>
        <v>0</v>
      </c>
      <c r="AI539" s="294"/>
    </row>
    <row r="540" spans="1:35" s="22" customFormat="1" ht="16.5" customHeight="1" x14ac:dyDescent="0.2">
      <c r="A540" s="324">
        <v>523</v>
      </c>
      <c r="B540" s="325"/>
      <c r="C540" s="326"/>
      <c r="D540" s="327"/>
      <c r="E540" s="359"/>
      <c r="F540" s="328"/>
      <c r="G540" s="341"/>
      <c r="H540" s="342"/>
      <c r="I540" s="330"/>
      <c r="J540" s="331"/>
      <c r="K540" s="344"/>
      <c r="L540" s="333"/>
      <c r="M540" s="333"/>
      <c r="N540" s="345"/>
      <c r="O540" s="346"/>
      <c r="P540" s="347"/>
      <c r="Q540" s="348"/>
      <c r="R540" s="349"/>
      <c r="S540" s="339"/>
      <c r="T540" s="332"/>
      <c r="U540" s="340"/>
      <c r="V540" s="333"/>
      <c r="W540" s="450" t="s">
        <v>40</v>
      </c>
      <c r="X540" s="804"/>
      <c r="Y540" s="805" t="str">
        <f t="shared" si="57"/>
        <v/>
      </c>
      <c r="Z540" s="289"/>
      <c r="AA540" s="290"/>
      <c r="AB540" s="291">
        <f t="shared" si="59"/>
        <v>0</v>
      </c>
      <c r="AC540" s="977">
        <f t="shared" si="58"/>
        <v>0</v>
      </c>
      <c r="AD540" s="293"/>
      <c r="AE540" s="280">
        <f t="shared" si="60"/>
        <v>0</v>
      </c>
      <c r="AF540" s="280">
        <f t="shared" si="61"/>
        <v>0</v>
      </c>
      <c r="AG540" s="280">
        <f t="shared" si="62"/>
        <v>0</v>
      </c>
      <c r="AH540" s="280">
        <f t="shared" si="63"/>
        <v>0</v>
      </c>
      <c r="AI540" s="294"/>
    </row>
    <row r="541" spans="1:35" s="22" customFormat="1" ht="16.5" customHeight="1" x14ac:dyDescent="0.2">
      <c r="A541" s="324">
        <v>524</v>
      </c>
      <c r="B541" s="325"/>
      <c r="C541" s="326"/>
      <c r="D541" s="327"/>
      <c r="E541" s="359"/>
      <c r="F541" s="328"/>
      <c r="G541" s="341"/>
      <c r="H541" s="342"/>
      <c r="I541" s="330"/>
      <c r="J541" s="331"/>
      <c r="K541" s="344"/>
      <c r="L541" s="333"/>
      <c r="M541" s="333"/>
      <c r="N541" s="345"/>
      <c r="O541" s="346"/>
      <c r="P541" s="347"/>
      <c r="Q541" s="348"/>
      <c r="R541" s="349"/>
      <c r="S541" s="339"/>
      <c r="T541" s="332"/>
      <c r="U541" s="340"/>
      <c r="V541" s="333"/>
      <c r="W541" s="450" t="s">
        <v>40</v>
      </c>
      <c r="X541" s="804"/>
      <c r="Y541" s="805" t="str">
        <f t="shared" si="57"/>
        <v/>
      </c>
      <c r="Z541" s="289"/>
      <c r="AA541" s="290"/>
      <c r="AB541" s="291">
        <f t="shared" si="59"/>
        <v>0</v>
      </c>
      <c r="AC541" s="977">
        <f t="shared" si="58"/>
        <v>0</v>
      </c>
      <c r="AD541" s="293"/>
      <c r="AE541" s="280">
        <f t="shared" si="60"/>
        <v>0</v>
      </c>
      <c r="AF541" s="280">
        <f t="shared" si="61"/>
        <v>0</v>
      </c>
      <c r="AG541" s="280">
        <f t="shared" si="62"/>
        <v>0</v>
      </c>
      <c r="AH541" s="280">
        <f t="shared" si="63"/>
        <v>0</v>
      </c>
      <c r="AI541" s="294"/>
    </row>
    <row r="542" spans="1:35" s="22" customFormat="1" ht="16.5" customHeight="1" x14ac:dyDescent="0.2">
      <c r="A542" s="324">
        <v>525</v>
      </c>
      <c r="B542" s="325"/>
      <c r="C542" s="326"/>
      <c r="D542" s="327"/>
      <c r="E542" s="359"/>
      <c r="F542" s="328"/>
      <c r="G542" s="341"/>
      <c r="H542" s="342"/>
      <c r="I542" s="330"/>
      <c r="J542" s="331"/>
      <c r="K542" s="344"/>
      <c r="L542" s="333"/>
      <c r="M542" s="333"/>
      <c r="N542" s="345"/>
      <c r="O542" s="346"/>
      <c r="P542" s="347"/>
      <c r="Q542" s="348"/>
      <c r="R542" s="349"/>
      <c r="S542" s="339"/>
      <c r="T542" s="332"/>
      <c r="U542" s="340"/>
      <c r="V542" s="333"/>
      <c r="W542" s="450" t="s">
        <v>40</v>
      </c>
      <c r="X542" s="804"/>
      <c r="Y542" s="805" t="str">
        <f t="shared" si="57"/>
        <v/>
      </c>
      <c r="Z542" s="289"/>
      <c r="AA542" s="290"/>
      <c r="AB542" s="291">
        <f t="shared" si="59"/>
        <v>0</v>
      </c>
      <c r="AC542" s="977">
        <f t="shared" si="58"/>
        <v>0</v>
      </c>
      <c r="AD542" s="293"/>
      <c r="AE542" s="280">
        <f t="shared" si="60"/>
        <v>0</v>
      </c>
      <c r="AF542" s="280">
        <f t="shared" si="61"/>
        <v>0</v>
      </c>
      <c r="AG542" s="280">
        <f t="shared" si="62"/>
        <v>0</v>
      </c>
      <c r="AH542" s="280">
        <f t="shared" si="63"/>
        <v>0</v>
      </c>
      <c r="AI542" s="294"/>
    </row>
    <row r="543" spans="1:35" s="22" customFormat="1" ht="16.5" customHeight="1" x14ac:dyDescent="0.2">
      <c r="A543" s="324">
        <v>526</v>
      </c>
      <c r="B543" s="325"/>
      <c r="C543" s="326"/>
      <c r="D543" s="327"/>
      <c r="E543" s="359"/>
      <c r="F543" s="328"/>
      <c r="G543" s="341"/>
      <c r="H543" s="342"/>
      <c r="I543" s="330"/>
      <c r="J543" s="331"/>
      <c r="K543" s="344"/>
      <c r="L543" s="333"/>
      <c r="M543" s="333"/>
      <c r="N543" s="345"/>
      <c r="O543" s="346"/>
      <c r="P543" s="347"/>
      <c r="Q543" s="348"/>
      <c r="R543" s="349"/>
      <c r="S543" s="339"/>
      <c r="T543" s="332"/>
      <c r="U543" s="340"/>
      <c r="V543" s="333"/>
      <c r="W543" s="450" t="s">
        <v>40</v>
      </c>
      <c r="X543" s="804"/>
      <c r="Y543" s="805" t="str">
        <f t="shared" si="57"/>
        <v/>
      </c>
      <c r="Z543" s="289"/>
      <c r="AA543" s="290"/>
      <c r="AB543" s="291">
        <f t="shared" si="59"/>
        <v>0</v>
      </c>
      <c r="AC543" s="977">
        <f t="shared" si="58"/>
        <v>0</v>
      </c>
      <c r="AD543" s="293"/>
      <c r="AE543" s="280">
        <f t="shared" si="60"/>
        <v>0</v>
      </c>
      <c r="AF543" s="280">
        <f t="shared" si="61"/>
        <v>0</v>
      </c>
      <c r="AG543" s="280">
        <f t="shared" si="62"/>
        <v>0</v>
      </c>
      <c r="AH543" s="280">
        <f t="shared" si="63"/>
        <v>0</v>
      </c>
      <c r="AI543" s="294"/>
    </row>
    <row r="544" spans="1:35" s="22" customFormat="1" ht="16.5" customHeight="1" x14ac:dyDescent="0.2">
      <c r="A544" s="324">
        <v>527</v>
      </c>
      <c r="B544" s="325"/>
      <c r="C544" s="326"/>
      <c r="D544" s="327"/>
      <c r="E544" s="359"/>
      <c r="F544" s="328"/>
      <c r="G544" s="341"/>
      <c r="H544" s="342"/>
      <c r="I544" s="330"/>
      <c r="J544" s="331"/>
      <c r="K544" s="344"/>
      <c r="L544" s="333"/>
      <c r="M544" s="333"/>
      <c r="N544" s="345"/>
      <c r="O544" s="346"/>
      <c r="P544" s="347"/>
      <c r="Q544" s="348"/>
      <c r="R544" s="349"/>
      <c r="S544" s="339"/>
      <c r="T544" s="332"/>
      <c r="U544" s="340"/>
      <c r="V544" s="333"/>
      <c r="W544" s="450" t="s">
        <v>40</v>
      </c>
      <c r="X544" s="804"/>
      <c r="Y544" s="805" t="str">
        <f t="shared" si="57"/>
        <v/>
      </c>
      <c r="Z544" s="289"/>
      <c r="AA544" s="290"/>
      <c r="AB544" s="291">
        <f t="shared" si="59"/>
        <v>0</v>
      </c>
      <c r="AC544" s="977">
        <f t="shared" si="58"/>
        <v>0</v>
      </c>
      <c r="AD544" s="293"/>
      <c r="AE544" s="280">
        <f t="shared" si="60"/>
        <v>0</v>
      </c>
      <c r="AF544" s="280">
        <f t="shared" si="61"/>
        <v>0</v>
      </c>
      <c r="AG544" s="280">
        <f t="shared" si="62"/>
        <v>0</v>
      </c>
      <c r="AH544" s="280">
        <f t="shared" si="63"/>
        <v>0</v>
      </c>
      <c r="AI544" s="294"/>
    </row>
    <row r="545" spans="1:35" s="22" customFormat="1" ht="16.5" customHeight="1" x14ac:dyDescent="0.2">
      <c r="A545" s="324">
        <v>528</v>
      </c>
      <c r="B545" s="325"/>
      <c r="C545" s="326"/>
      <c r="D545" s="327"/>
      <c r="E545" s="359"/>
      <c r="F545" s="328"/>
      <c r="G545" s="341"/>
      <c r="H545" s="342"/>
      <c r="I545" s="330"/>
      <c r="J545" s="331"/>
      <c r="K545" s="344"/>
      <c r="L545" s="333"/>
      <c r="M545" s="333"/>
      <c r="N545" s="345"/>
      <c r="O545" s="346"/>
      <c r="P545" s="347"/>
      <c r="Q545" s="348"/>
      <c r="R545" s="349"/>
      <c r="S545" s="339"/>
      <c r="T545" s="332"/>
      <c r="U545" s="340"/>
      <c r="V545" s="333"/>
      <c r="W545" s="450" t="s">
        <v>40</v>
      </c>
      <c r="X545" s="804"/>
      <c r="Y545" s="805" t="str">
        <f t="shared" si="57"/>
        <v/>
      </c>
      <c r="Z545" s="289"/>
      <c r="AA545" s="290"/>
      <c r="AB545" s="291">
        <f t="shared" si="59"/>
        <v>0</v>
      </c>
      <c r="AC545" s="977">
        <f t="shared" si="58"/>
        <v>0</v>
      </c>
      <c r="AD545" s="293"/>
      <c r="AE545" s="280">
        <f t="shared" si="60"/>
        <v>0</v>
      </c>
      <c r="AF545" s="280">
        <f t="shared" si="61"/>
        <v>0</v>
      </c>
      <c r="AG545" s="280">
        <f t="shared" si="62"/>
        <v>0</v>
      </c>
      <c r="AH545" s="280">
        <f t="shared" si="63"/>
        <v>0</v>
      </c>
      <c r="AI545" s="294"/>
    </row>
    <row r="546" spans="1:35" s="22" customFormat="1" ht="16.5" customHeight="1" x14ac:dyDescent="0.2">
      <c r="A546" s="324">
        <v>529</v>
      </c>
      <c r="B546" s="325"/>
      <c r="C546" s="326"/>
      <c r="D546" s="327"/>
      <c r="E546" s="359"/>
      <c r="F546" s="328"/>
      <c r="G546" s="341"/>
      <c r="H546" s="342"/>
      <c r="I546" s="330"/>
      <c r="J546" s="331"/>
      <c r="K546" s="344"/>
      <c r="L546" s="333"/>
      <c r="M546" s="333"/>
      <c r="N546" s="345"/>
      <c r="O546" s="346"/>
      <c r="P546" s="347"/>
      <c r="Q546" s="348"/>
      <c r="R546" s="349"/>
      <c r="S546" s="339"/>
      <c r="T546" s="332"/>
      <c r="U546" s="340"/>
      <c r="V546" s="333"/>
      <c r="W546" s="450" t="s">
        <v>40</v>
      </c>
      <c r="X546" s="804"/>
      <c r="Y546" s="805" t="str">
        <f t="shared" si="57"/>
        <v/>
      </c>
      <c r="Z546" s="289"/>
      <c r="AA546" s="290"/>
      <c r="AB546" s="291">
        <f t="shared" si="59"/>
        <v>0</v>
      </c>
      <c r="AC546" s="977">
        <f t="shared" si="58"/>
        <v>0</v>
      </c>
      <c r="AD546" s="293"/>
      <c r="AE546" s="280">
        <f t="shared" si="60"/>
        <v>0</v>
      </c>
      <c r="AF546" s="280">
        <f t="shared" si="61"/>
        <v>0</v>
      </c>
      <c r="AG546" s="280">
        <f t="shared" si="62"/>
        <v>0</v>
      </c>
      <c r="AH546" s="280">
        <f t="shared" si="63"/>
        <v>0</v>
      </c>
      <c r="AI546" s="294"/>
    </row>
    <row r="547" spans="1:35" s="22" customFormat="1" ht="16.5" customHeight="1" x14ac:dyDescent="0.2">
      <c r="A547" s="324">
        <v>530</v>
      </c>
      <c r="B547" s="325"/>
      <c r="C547" s="326"/>
      <c r="D547" s="327"/>
      <c r="E547" s="359"/>
      <c r="F547" s="328"/>
      <c r="G547" s="341"/>
      <c r="H547" s="342"/>
      <c r="I547" s="330"/>
      <c r="J547" s="331"/>
      <c r="K547" s="344"/>
      <c r="L547" s="333"/>
      <c r="M547" s="333"/>
      <c r="N547" s="345"/>
      <c r="O547" s="346"/>
      <c r="P547" s="347"/>
      <c r="Q547" s="348"/>
      <c r="R547" s="349"/>
      <c r="S547" s="339"/>
      <c r="T547" s="332"/>
      <c r="U547" s="340"/>
      <c r="V547" s="333"/>
      <c r="W547" s="450" t="s">
        <v>40</v>
      </c>
      <c r="X547" s="804"/>
      <c r="Y547" s="805" t="str">
        <f t="shared" si="57"/>
        <v/>
      </c>
      <c r="Z547" s="289"/>
      <c r="AA547" s="290"/>
      <c r="AB547" s="291">
        <f t="shared" si="59"/>
        <v>0</v>
      </c>
      <c r="AC547" s="977">
        <f t="shared" si="58"/>
        <v>0</v>
      </c>
      <c r="AD547" s="293"/>
      <c r="AE547" s="280">
        <f t="shared" si="60"/>
        <v>0</v>
      </c>
      <c r="AF547" s="280">
        <f t="shared" si="61"/>
        <v>0</v>
      </c>
      <c r="AG547" s="280">
        <f t="shared" si="62"/>
        <v>0</v>
      </c>
      <c r="AH547" s="280">
        <f t="shared" si="63"/>
        <v>0</v>
      </c>
      <c r="AI547" s="294"/>
    </row>
    <row r="548" spans="1:35" s="22" customFormat="1" ht="16.5" customHeight="1" x14ac:dyDescent="0.2">
      <c r="A548" s="324">
        <v>531</v>
      </c>
      <c r="B548" s="325"/>
      <c r="C548" s="326"/>
      <c r="D548" s="327"/>
      <c r="E548" s="359"/>
      <c r="F548" s="328"/>
      <c r="G548" s="341"/>
      <c r="H548" s="342"/>
      <c r="I548" s="330"/>
      <c r="J548" s="331"/>
      <c r="K548" s="344"/>
      <c r="L548" s="333"/>
      <c r="M548" s="333"/>
      <c r="N548" s="345"/>
      <c r="O548" s="346"/>
      <c r="P548" s="347"/>
      <c r="Q548" s="348"/>
      <c r="R548" s="349"/>
      <c r="S548" s="339"/>
      <c r="T548" s="332"/>
      <c r="U548" s="340"/>
      <c r="V548" s="333"/>
      <c r="W548" s="450" t="s">
        <v>40</v>
      </c>
      <c r="X548" s="804"/>
      <c r="Y548" s="805" t="str">
        <f t="shared" si="57"/>
        <v/>
      </c>
      <c r="Z548" s="289"/>
      <c r="AA548" s="290"/>
      <c r="AB548" s="291">
        <f t="shared" si="59"/>
        <v>0</v>
      </c>
      <c r="AC548" s="977">
        <f t="shared" si="58"/>
        <v>0</v>
      </c>
      <c r="AD548" s="293"/>
      <c r="AE548" s="280">
        <f t="shared" si="60"/>
        <v>0</v>
      </c>
      <c r="AF548" s="280">
        <f t="shared" si="61"/>
        <v>0</v>
      </c>
      <c r="AG548" s="280">
        <f t="shared" si="62"/>
        <v>0</v>
      </c>
      <c r="AH548" s="280">
        <f t="shared" si="63"/>
        <v>0</v>
      </c>
      <c r="AI548" s="294"/>
    </row>
    <row r="549" spans="1:35" s="22" customFormat="1" ht="16.5" customHeight="1" x14ac:dyDescent="0.2">
      <c r="A549" s="324">
        <v>532</v>
      </c>
      <c r="B549" s="325"/>
      <c r="C549" s="326"/>
      <c r="D549" s="327"/>
      <c r="E549" s="359"/>
      <c r="F549" s="328"/>
      <c r="G549" s="341"/>
      <c r="H549" s="342"/>
      <c r="I549" s="330"/>
      <c r="J549" s="331"/>
      <c r="K549" s="344"/>
      <c r="L549" s="333"/>
      <c r="M549" s="333"/>
      <c r="N549" s="345"/>
      <c r="O549" s="346"/>
      <c r="P549" s="347"/>
      <c r="Q549" s="348"/>
      <c r="R549" s="349"/>
      <c r="S549" s="339"/>
      <c r="T549" s="332"/>
      <c r="U549" s="340"/>
      <c r="V549" s="333"/>
      <c r="W549" s="450" t="s">
        <v>40</v>
      </c>
      <c r="X549" s="804"/>
      <c r="Y549" s="805" t="str">
        <f t="shared" si="57"/>
        <v/>
      </c>
      <c r="Z549" s="289"/>
      <c r="AA549" s="290"/>
      <c r="AB549" s="291">
        <f t="shared" si="59"/>
        <v>0</v>
      </c>
      <c r="AC549" s="977">
        <f t="shared" si="58"/>
        <v>0</v>
      </c>
      <c r="AD549" s="293"/>
      <c r="AE549" s="280">
        <f t="shared" si="60"/>
        <v>0</v>
      </c>
      <c r="AF549" s="280">
        <f t="shared" si="61"/>
        <v>0</v>
      </c>
      <c r="AG549" s="280">
        <f t="shared" si="62"/>
        <v>0</v>
      </c>
      <c r="AH549" s="280">
        <f t="shared" si="63"/>
        <v>0</v>
      </c>
      <c r="AI549" s="294"/>
    </row>
    <row r="550" spans="1:35" s="22" customFormat="1" ht="16.5" customHeight="1" x14ac:dyDescent="0.2">
      <c r="A550" s="324">
        <v>533</v>
      </c>
      <c r="B550" s="325"/>
      <c r="C550" s="326"/>
      <c r="D550" s="327"/>
      <c r="E550" s="359"/>
      <c r="F550" s="328"/>
      <c r="G550" s="341"/>
      <c r="H550" s="342"/>
      <c r="I550" s="330"/>
      <c r="J550" s="331"/>
      <c r="K550" s="344"/>
      <c r="L550" s="333"/>
      <c r="M550" s="333"/>
      <c r="N550" s="345"/>
      <c r="O550" s="346"/>
      <c r="P550" s="347"/>
      <c r="Q550" s="348"/>
      <c r="R550" s="349"/>
      <c r="S550" s="339"/>
      <c r="T550" s="332"/>
      <c r="U550" s="340"/>
      <c r="V550" s="333"/>
      <c r="W550" s="450" t="s">
        <v>40</v>
      </c>
      <c r="X550" s="804"/>
      <c r="Y550" s="805" t="str">
        <f t="shared" si="57"/>
        <v/>
      </c>
      <c r="Z550" s="289"/>
      <c r="AA550" s="290"/>
      <c r="AB550" s="291">
        <f t="shared" si="59"/>
        <v>0</v>
      </c>
      <c r="AC550" s="977">
        <f t="shared" si="58"/>
        <v>0</v>
      </c>
      <c r="AD550" s="293"/>
      <c r="AE550" s="280">
        <f t="shared" si="60"/>
        <v>0</v>
      </c>
      <c r="AF550" s="280">
        <f t="shared" si="61"/>
        <v>0</v>
      </c>
      <c r="AG550" s="280">
        <f t="shared" si="62"/>
        <v>0</v>
      </c>
      <c r="AH550" s="280">
        <f t="shared" si="63"/>
        <v>0</v>
      </c>
      <c r="AI550" s="294"/>
    </row>
    <row r="551" spans="1:35" s="22" customFormat="1" ht="16.5" customHeight="1" x14ac:dyDescent="0.2">
      <c r="A551" s="324">
        <v>534</v>
      </c>
      <c r="B551" s="325"/>
      <c r="C551" s="326"/>
      <c r="D551" s="327"/>
      <c r="E551" s="359"/>
      <c r="F551" s="328"/>
      <c r="G551" s="341"/>
      <c r="H551" s="342"/>
      <c r="I551" s="330"/>
      <c r="J551" s="331"/>
      <c r="K551" s="344"/>
      <c r="L551" s="333"/>
      <c r="M551" s="333"/>
      <c r="N551" s="345"/>
      <c r="O551" s="346"/>
      <c r="P551" s="347"/>
      <c r="Q551" s="348"/>
      <c r="R551" s="349"/>
      <c r="S551" s="339"/>
      <c r="T551" s="332"/>
      <c r="U551" s="340"/>
      <c r="V551" s="333"/>
      <c r="W551" s="450" t="s">
        <v>40</v>
      </c>
      <c r="X551" s="804"/>
      <c r="Y551" s="805" t="str">
        <f t="shared" si="57"/>
        <v/>
      </c>
      <c r="Z551" s="289"/>
      <c r="AA551" s="290"/>
      <c r="AB551" s="291">
        <f t="shared" si="59"/>
        <v>0</v>
      </c>
      <c r="AC551" s="977">
        <f t="shared" si="58"/>
        <v>0</v>
      </c>
      <c r="AD551" s="293"/>
      <c r="AE551" s="280">
        <f t="shared" si="60"/>
        <v>0</v>
      </c>
      <c r="AF551" s="280">
        <f t="shared" si="61"/>
        <v>0</v>
      </c>
      <c r="AG551" s="280">
        <f t="shared" si="62"/>
        <v>0</v>
      </c>
      <c r="AH551" s="280">
        <f t="shared" si="63"/>
        <v>0</v>
      </c>
      <c r="AI551" s="294"/>
    </row>
    <row r="552" spans="1:35" s="22" customFormat="1" ht="16.5" customHeight="1" x14ac:dyDescent="0.2">
      <c r="A552" s="324">
        <v>535</v>
      </c>
      <c r="B552" s="325"/>
      <c r="C552" s="326"/>
      <c r="D552" s="327"/>
      <c r="E552" s="359"/>
      <c r="F552" s="328"/>
      <c r="G552" s="341"/>
      <c r="H552" s="342"/>
      <c r="I552" s="330"/>
      <c r="J552" s="331"/>
      <c r="K552" s="344"/>
      <c r="L552" s="333"/>
      <c r="M552" s="333"/>
      <c r="N552" s="345"/>
      <c r="O552" s="346"/>
      <c r="P552" s="347"/>
      <c r="Q552" s="348"/>
      <c r="R552" s="349"/>
      <c r="S552" s="339"/>
      <c r="T552" s="332"/>
      <c r="U552" s="340"/>
      <c r="V552" s="333"/>
      <c r="W552" s="450" t="s">
        <v>40</v>
      </c>
      <c r="X552" s="804"/>
      <c r="Y552" s="805" t="str">
        <f t="shared" si="57"/>
        <v/>
      </c>
      <c r="Z552" s="289"/>
      <c r="AA552" s="290"/>
      <c r="AB552" s="291">
        <f t="shared" si="59"/>
        <v>0</v>
      </c>
      <c r="AC552" s="977">
        <f t="shared" si="58"/>
        <v>0</v>
      </c>
      <c r="AD552" s="293"/>
      <c r="AE552" s="280">
        <f t="shared" si="60"/>
        <v>0</v>
      </c>
      <c r="AF552" s="280">
        <f t="shared" si="61"/>
        <v>0</v>
      </c>
      <c r="AG552" s="280">
        <f t="shared" si="62"/>
        <v>0</v>
      </c>
      <c r="AH552" s="280">
        <f t="shared" si="63"/>
        <v>0</v>
      </c>
      <c r="AI552" s="294"/>
    </row>
    <row r="553" spans="1:35" s="22" customFormat="1" ht="16.5" customHeight="1" x14ac:dyDescent="0.2">
      <c r="A553" s="324">
        <v>536</v>
      </c>
      <c r="B553" s="325"/>
      <c r="C553" s="326"/>
      <c r="D553" s="327"/>
      <c r="E553" s="359"/>
      <c r="F553" s="328"/>
      <c r="G553" s="341"/>
      <c r="H553" s="342"/>
      <c r="I553" s="330"/>
      <c r="J553" s="331"/>
      <c r="K553" s="344"/>
      <c r="L553" s="333"/>
      <c r="M553" s="333"/>
      <c r="N553" s="345"/>
      <c r="O553" s="346"/>
      <c r="P553" s="347"/>
      <c r="Q553" s="348"/>
      <c r="R553" s="349"/>
      <c r="S553" s="339"/>
      <c r="T553" s="332"/>
      <c r="U553" s="340"/>
      <c r="V553" s="333"/>
      <c r="W553" s="450" t="s">
        <v>40</v>
      </c>
      <c r="X553" s="804"/>
      <c r="Y553" s="805" t="str">
        <f t="shared" si="57"/>
        <v/>
      </c>
      <c r="Z553" s="289"/>
      <c r="AA553" s="290"/>
      <c r="AB553" s="291">
        <f t="shared" si="59"/>
        <v>0</v>
      </c>
      <c r="AC553" s="977">
        <f t="shared" si="58"/>
        <v>0</v>
      </c>
      <c r="AD553" s="293"/>
      <c r="AE553" s="280">
        <f t="shared" si="60"/>
        <v>0</v>
      </c>
      <c r="AF553" s="280">
        <f t="shared" si="61"/>
        <v>0</v>
      </c>
      <c r="AG553" s="280">
        <f t="shared" si="62"/>
        <v>0</v>
      </c>
      <c r="AH553" s="280">
        <f t="shared" si="63"/>
        <v>0</v>
      </c>
      <c r="AI553" s="294"/>
    </row>
    <row r="554" spans="1:35" s="22" customFormat="1" ht="16.5" customHeight="1" x14ac:dyDescent="0.2">
      <c r="A554" s="324">
        <v>537</v>
      </c>
      <c r="B554" s="325"/>
      <c r="C554" s="326"/>
      <c r="D554" s="327"/>
      <c r="E554" s="359"/>
      <c r="F554" s="328"/>
      <c r="G554" s="341"/>
      <c r="H554" s="342"/>
      <c r="I554" s="330"/>
      <c r="J554" s="331"/>
      <c r="K554" s="344"/>
      <c r="L554" s="333"/>
      <c r="M554" s="333"/>
      <c r="N554" s="345"/>
      <c r="O554" s="346"/>
      <c r="P554" s="347"/>
      <c r="Q554" s="348"/>
      <c r="R554" s="349"/>
      <c r="S554" s="339"/>
      <c r="T554" s="332"/>
      <c r="U554" s="340"/>
      <c r="V554" s="333"/>
      <c r="W554" s="450" t="s">
        <v>40</v>
      </c>
      <c r="X554" s="804"/>
      <c r="Y554" s="805" t="str">
        <f t="shared" si="57"/>
        <v/>
      </c>
      <c r="Z554" s="289"/>
      <c r="AA554" s="290"/>
      <c r="AB554" s="291">
        <f t="shared" si="59"/>
        <v>0</v>
      </c>
      <c r="AC554" s="977">
        <f t="shared" si="58"/>
        <v>0</v>
      </c>
      <c r="AD554" s="293"/>
      <c r="AE554" s="280">
        <f t="shared" si="60"/>
        <v>0</v>
      </c>
      <c r="AF554" s="280">
        <f t="shared" si="61"/>
        <v>0</v>
      </c>
      <c r="AG554" s="280">
        <f t="shared" si="62"/>
        <v>0</v>
      </c>
      <c r="AH554" s="280">
        <f t="shared" si="63"/>
        <v>0</v>
      </c>
      <c r="AI554" s="294"/>
    </row>
    <row r="555" spans="1:35" s="22" customFormat="1" ht="16.5" customHeight="1" x14ac:dyDescent="0.2">
      <c r="A555" s="324">
        <v>538</v>
      </c>
      <c r="B555" s="325"/>
      <c r="C555" s="326"/>
      <c r="D555" s="327"/>
      <c r="E555" s="359"/>
      <c r="F555" s="328"/>
      <c r="G555" s="341"/>
      <c r="H555" s="342"/>
      <c r="I555" s="330"/>
      <c r="J555" s="331"/>
      <c r="K555" s="344"/>
      <c r="L555" s="333"/>
      <c r="M555" s="333"/>
      <c r="N555" s="345"/>
      <c r="O555" s="346"/>
      <c r="P555" s="347"/>
      <c r="Q555" s="348"/>
      <c r="R555" s="349"/>
      <c r="S555" s="339"/>
      <c r="T555" s="332"/>
      <c r="U555" s="340"/>
      <c r="V555" s="333"/>
      <c r="W555" s="450" t="s">
        <v>40</v>
      </c>
      <c r="X555" s="804"/>
      <c r="Y555" s="805" t="str">
        <f t="shared" si="57"/>
        <v/>
      </c>
      <c r="Z555" s="289"/>
      <c r="AA555" s="290"/>
      <c r="AB555" s="291">
        <f t="shared" si="59"/>
        <v>0</v>
      </c>
      <c r="AC555" s="977">
        <f t="shared" si="58"/>
        <v>0</v>
      </c>
      <c r="AD555" s="293"/>
      <c r="AE555" s="280">
        <f t="shared" si="60"/>
        <v>0</v>
      </c>
      <c r="AF555" s="280">
        <f t="shared" si="61"/>
        <v>0</v>
      </c>
      <c r="AG555" s="280">
        <f t="shared" si="62"/>
        <v>0</v>
      </c>
      <c r="AH555" s="280">
        <f t="shared" si="63"/>
        <v>0</v>
      </c>
      <c r="AI555" s="294"/>
    </row>
    <row r="556" spans="1:35" s="22" customFormat="1" ht="16.5" customHeight="1" x14ac:dyDescent="0.2">
      <c r="A556" s="324">
        <v>539</v>
      </c>
      <c r="B556" s="325"/>
      <c r="C556" s="326"/>
      <c r="D556" s="327"/>
      <c r="E556" s="359"/>
      <c r="F556" s="328"/>
      <c r="G556" s="341"/>
      <c r="H556" s="342"/>
      <c r="I556" s="330"/>
      <c r="J556" s="331"/>
      <c r="K556" s="344"/>
      <c r="L556" s="333"/>
      <c r="M556" s="333"/>
      <c r="N556" s="345"/>
      <c r="O556" s="346"/>
      <c r="P556" s="347"/>
      <c r="Q556" s="348"/>
      <c r="R556" s="349"/>
      <c r="S556" s="339"/>
      <c r="T556" s="332"/>
      <c r="U556" s="340"/>
      <c r="V556" s="333"/>
      <c r="W556" s="450" t="s">
        <v>40</v>
      </c>
      <c r="X556" s="804"/>
      <c r="Y556" s="805" t="str">
        <f t="shared" si="57"/>
        <v/>
      </c>
      <c r="Z556" s="289"/>
      <c r="AA556" s="290"/>
      <c r="AB556" s="291">
        <f t="shared" si="59"/>
        <v>0</v>
      </c>
      <c r="AC556" s="977">
        <f t="shared" si="58"/>
        <v>0</v>
      </c>
      <c r="AD556" s="293"/>
      <c r="AE556" s="280">
        <f t="shared" si="60"/>
        <v>0</v>
      </c>
      <c r="AF556" s="280">
        <f t="shared" si="61"/>
        <v>0</v>
      </c>
      <c r="AG556" s="280">
        <f t="shared" si="62"/>
        <v>0</v>
      </c>
      <c r="AH556" s="280">
        <f t="shared" si="63"/>
        <v>0</v>
      </c>
      <c r="AI556" s="294"/>
    </row>
    <row r="557" spans="1:35" s="22" customFormat="1" ht="16.5" customHeight="1" x14ac:dyDescent="0.2">
      <c r="A557" s="324">
        <v>540</v>
      </c>
      <c r="B557" s="325"/>
      <c r="C557" s="326"/>
      <c r="D557" s="327"/>
      <c r="E557" s="359"/>
      <c r="F557" s="328"/>
      <c r="G557" s="341"/>
      <c r="H557" s="342"/>
      <c r="I557" s="330"/>
      <c r="J557" s="331"/>
      <c r="K557" s="344"/>
      <c r="L557" s="333"/>
      <c r="M557" s="333"/>
      <c r="N557" s="345"/>
      <c r="O557" s="346"/>
      <c r="P557" s="347"/>
      <c r="Q557" s="348"/>
      <c r="R557" s="349"/>
      <c r="S557" s="339"/>
      <c r="T557" s="332"/>
      <c r="U557" s="340"/>
      <c r="V557" s="333"/>
      <c r="W557" s="450" t="s">
        <v>40</v>
      </c>
      <c r="X557" s="804"/>
      <c r="Y557" s="805" t="str">
        <f t="shared" si="57"/>
        <v/>
      </c>
      <c r="Z557" s="289"/>
      <c r="AA557" s="290"/>
      <c r="AB557" s="291">
        <f t="shared" si="59"/>
        <v>0</v>
      </c>
      <c r="AC557" s="977">
        <f t="shared" si="58"/>
        <v>0</v>
      </c>
      <c r="AD557" s="293"/>
      <c r="AE557" s="280">
        <f t="shared" si="60"/>
        <v>0</v>
      </c>
      <c r="AF557" s="280">
        <f t="shared" si="61"/>
        <v>0</v>
      </c>
      <c r="AG557" s="280">
        <f t="shared" si="62"/>
        <v>0</v>
      </c>
      <c r="AH557" s="280">
        <f t="shared" si="63"/>
        <v>0</v>
      </c>
      <c r="AI557" s="294"/>
    </row>
    <row r="558" spans="1:35" s="22" customFormat="1" ht="16.5" customHeight="1" x14ac:dyDescent="0.2">
      <c r="A558" s="324">
        <v>541</v>
      </c>
      <c r="B558" s="325"/>
      <c r="C558" s="326"/>
      <c r="D558" s="327"/>
      <c r="E558" s="359"/>
      <c r="F558" s="328"/>
      <c r="G558" s="341"/>
      <c r="H558" s="342"/>
      <c r="I558" s="330"/>
      <c r="J558" s="331"/>
      <c r="K558" s="344"/>
      <c r="L558" s="333"/>
      <c r="M558" s="333"/>
      <c r="N558" s="345"/>
      <c r="O558" s="346"/>
      <c r="P558" s="347"/>
      <c r="Q558" s="348"/>
      <c r="R558" s="349"/>
      <c r="S558" s="339"/>
      <c r="T558" s="332"/>
      <c r="U558" s="340"/>
      <c r="V558" s="333"/>
      <c r="W558" s="450" t="s">
        <v>40</v>
      </c>
      <c r="X558" s="804"/>
      <c r="Y558" s="805" t="str">
        <f t="shared" si="57"/>
        <v/>
      </c>
      <c r="Z558" s="289"/>
      <c r="AA558" s="290"/>
      <c r="AB558" s="291">
        <f t="shared" si="59"/>
        <v>0</v>
      </c>
      <c r="AC558" s="977">
        <f t="shared" si="58"/>
        <v>0</v>
      </c>
      <c r="AD558" s="293"/>
      <c r="AE558" s="280">
        <f t="shared" si="60"/>
        <v>0</v>
      </c>
      <c r="AF558" s="280">
        <f t="shared" si="61"/>
        <v>0</v>
      </c>
      <c r="AG558" s="280">
        <f t="shared" si="62"/>
        <v>0</v>
      </c>
      <c r="AH558" s="280">
        <f t="shared" si="63"/>
        <v>0</v>
      </c>
      <c r="AI558" s="294"/>
    </row>
    <row r="559" spans="1:35" s="22" customFormat="1" ht="16.5" customHeight="1" x14ac:dyDescent="0.2">
      <c r="A559" s="324">
        <v>542</v>
      </c>
      <c r="B559" s="325"/>
      <c r="C559" s="326"/>
      <c r="D559" s="327"/>
      <c r="E559" s="359"/>
      <c r="F559" s="328"/>
      <c r="G559" s="341"/>
      <c r="H559" s="342"/>
      <c r="I559" s="330"/>
      <c r="J559" s="331"/>
      <c r="K559" s="344"/>
      <c r="L559" s="333"/>
      <c r="M559" s="333"/>
      <c r="N559" s="345"/>
      <c r="O559" s="346"/>
      <c r="P559" s="347"/>
      <c r="Q559" s="348"/>
      <c r="R559" s="349"/>
      <c r="S559" s="339"/>
      <c r="T559" s="332"/>
      <c r="U559" s="340"/>
      <c r="V559" s="333"/>
      <c r="W559" s="450" t="s">
        <v>40</v>
      </c>
      <c r="X559" s="804"/>
      <c r="Y559" s="805" t="str">
        <f t="shared" si="57"/>
        <v/>
      </c>
      <c r="Z559" s="289"/>
      <c r="AA559" s="290"/>
      <c r="AB559" s="291">
        <f t="shared" si="59"/>
        <v>0</v>
      </c>
      <c r="AC559" s="977">
        <f t="shared" si="58"/>
        <v>0</v>
      </c>
      <c r="AD559" s="293"/>
      <c r="AE559" s="280">
        <f t="shared" si="60"/>
        <v>0</v>
      </c>
      <c r="AF559" s="280">
        <f t="shared" si="61"/>
        <v>0</v>
      </c>
      <c r="AG559" s="280">
        <f t="shared" si="62"/>
        <v>0</v>
      </c>
      <c r="AH559" s="280">
        <f t="shared" si="63"/>
        <v>0</v>
      </c>
      <c r="AI559" s="294"/>
    </row>
    <row r="560" spans="1:35" s="22" customFormat="1" ht="16.5" customHeight="1" x14ac:dyDescent="0.2">
      <c r="A560" s="324">
        <v>543</v>
      </c>
      <c r="B560" s="325"/>
      <c r="C560" s="326"/>
      <c r="D560" s="327"/>
      <c r="E560" s="359"/>
      <c r="F560" s="328"/>
      <c r="G560" s="341"/>
      <c r="H560" s="342"/>
      <c r="I560" s="330"/>
      <c r="J560" s="331"/>
      <c r="K560" s="344"/>
      <c r="L560" s="333"/>
      <c r="M560" s="333"/>
      <c r="N560" s="345"/>
      <c r="O560" s="346"/>
      <c r="P560" s="347"/>
      <c r="Q560" s="348"/>
      <c r="R560" s="349"/>
      <c r="S560" s="339"/>
      <c r="T560" s="332"/>
      <c r="U560" s="340"/>
      <c r="V560" s="333"/>
      <c r="W560" s="450" t="s">
        <v>40</v>
      </c>
      <c r="X560" s="804"/>
      <c r="Y560" s="805" t="str">
        <f t="shared" si="57"/>
        <v/>
      </c>
      <c r="Z560" s="289"/>
      <c r="AA560" s="290"/>
      <c r="AB560" s="291">
        <f t="shared" si="59"/>
        <v>0</v>
      </c>
      <c r="AC560" s="977">
        <f t="shared" si="58"/>
        <v>0</v>
      </c>
      <c r="AD560" s="293"/>
      <c r="AE560" s="280">
        <f t="shared" si="60"/>
        <v>0</v>
      </c>
      <c r="AF560" s="280">
        <f t="shared" si="61"/>
        <v>0</v>
      </c>
      <c r="AG560" s="280">
        <f t="shared" si="62"/>
        <v>0</v>
      </c>
      <c r="AH560" s="280">
        <f t="shared" si="63"/>
        <v>0</v>
      </c>
      <c r="AI560" s="294"/>
    </row>
    <row r="561" spans="1:35" s="22" customFormat="1" ht="16.5" customHeight="1" x14ac:dyDescent="0.2">
      <c r="A561" s="324">
        <v>544</v>
      </c>
      <c r="B561" s="325"/>
      <c r="C561" s="326"/>
      <c r="D561" s="327"/>
      <c r="E561" s="359"/>
      <c r="F561" s="328"/>
      <c r="G561" s="341"/>
      <c r="H561" s="342"/>
      <c r="I561" s="330"/>
      <c r="J561" s="331"/>
      <c r="K561" s="344"/>
      <c r="L561" s="333"/>
      <c r="M561" s="333"/>
      <c r="N561" s="345"/>
      <c r="O561" s="346"/>
      <c r="P561" s="347"/>
      <c r="Q561" s="348"/>
      <c r="R561" s="349"/>
      <c r="S561" s="339"/>
      <c r="T561" s="332"/>
      <c r="U561" s="340"/>
      <c r="V561" s="333"/>
      <c r="W561" s="450" t="s">
        <v>40</v>
      </c>
      <c r="X561" s="804"/>
      <c r="Y561" s="805" t="str">
        <f t="shared" si="57"/>
        <v/>
      </c>
      <c r="Z561" s="289"/>
      <c r="AA561" s="290"/>
      <c r="AB561" s="291">
        <f t="shared" si="59"/>
        <v>0</v>
      </c>
      <c r="AC561" s="977">
        <f t="shared" si="58"/>
        <v>0</v>
      </c>
      <c r="AD561" s="293"/>
      <c r="AE561" s="280">
        <f t="shared" si="60"/>
        <v>0</v>
      </c>
      <c r="AF561" s="280">
        <f t="shared" si="61"/>
        <v>0</v>
      </c>
      <c r="AG561" s="280">
        <f t="shared" si="62"/>
        <v>0</v>
      </c>
      <c r="AH561" s="280">
        <f t="shared" si="63"/>
        <v>0</v>
      </c>
      <c r="AI561" s="294"/>
    </row>
    <row r="562" spans="1:35" s="22" customFormat="1" ht="16.5" customHeight="1" x14ac:dyDescent="0.2">
      <c r="A562" s="324">
        <v>545</v>
      </c>
      <c r="B562" s="325"/>
      <c r="C562" s="326"/>
      <c r="D562" s="327"/>
      <c r="E562" s="359"/>
      <c r="F562" s="328"/>
      <c r="G562" s="341"/>
      <c r="H562" s="342"/>
      <c r="I562" s="330"/>
      <c r="J562" s="331"/>
      <c r="K562" s="344"/>
      <c r="L562" s="333"/>
      <c r="M562" s="333"/>
      <c r="N562" s="345"/>
      <c r="O562" s="346"/>
      <c r="P562" s="347"/>
      <c r="Q562" s="348"/>
      <c r="R562" s="349"/>
      <c r="S562" s="339"/>
      <c r="T562" s="332"/>
      <c r="U562" s="340"/>
      <c r="V562" s="333"/>
      <c r="W562" s="450" t="s">
        <v>40</v>
      </c>
      <c r="X562" s="804"/>
      <c r="Y562" s="805" t="str">
        <f t="shared" si="57"/>
        <v/>
      </c>
      <c r="Z562" s="289"/>
      <c r="AA562" s="290"/>
      <c r="AB562" s="291">
        <f t="shared" si="59"/>
        <v>0</v>
      </c>
      <c r="AC562" s="977">
        <f t="shared" si="58"/>
        <v>0</v>
      </c>
      <c r="AD562" s="293"/>
      <c r="AE562" s="280">
        <f t="shared" si="60"/>
        <v>0</v>
      </c>
      <c r="AF562" s="280">
        <f t="shared" si="61"/>
        <v>0</v>
      </c>
      <c r="AG562" s="280">
        <f t="shared" si="62"/>
        <v>0</v>
      </c>
      <c r="AH562" s="280">
        <f t="shared" si="63"/>
        <v>0</v>
      </c>
      <c r="AI562" s="294"/>
    </row>
    <row r="563" spans="1:35" s="22" customFormat="1" ht="16.5" customHeight="1" x14ac:dyDescent="0.2">
      <c r="A563" s="324">
        <v>546</v>
      </c>
      <c r="B563" s="325"/>
      <c r="C563" s="326"/>
      <c r="D563" s="327"/>
      <c r="E563" s="359"/>
      <c r="F563" s="328"/>
      <c r="G563" s="341"/>
      <c r="H563" s="342"/>
      <c r="I563" s="330"/>
      <c r="J563" s="331"/>
      <c r="K563" s="344"/>
      <c r="L563" s="333"/>
      <c r="M563" s="333"/>
      <c r="N563" s="345"/>
      <c r="O563" s="346"/>
      <c r="P563" s="347"/>
      <c r="Q563" s="348"/>
      <c r="R563" s="349"/>
      <c r="S563" s="339"/>
      <c r="T563" s="332"/>
      <c r="U563" s="340"/>
      <c r="V563" s="333"/>
      <c r="W563" s="450" t="s">
        <v>40</v>
      </c>
      <c r="X563" s="804"/>
      <c r="Y563" s="805" t="str">
        <f t="shared" si="57"/>
        <v/>
      </c>
      <c r="Z563" s="289"/>
      <c r="AA563" s="290"/>
      <c r="AB563" s="291">
        <f t="shared" si="59"/>
        <v>0</v>
      </c>
      <c r="AC563" s="977">
        <f t="shared" si="58"/>
        <v>0</v>
      </c>
      <c r="AD563" s="293"/>
      <c r="AE563" s="280">
        <f t="shared" si="60"/>
        <v>0</v>
      </c>
      <c r="AF563" s="280">
        <f t="shared" si="61"/>
        <v>0</v>
      </c>
      <c r="AG563" s="280">
        <f t="shared" si="62"/>
        <v>0</v>
      </c>
      <c r="AH563" s="280">
        <f t="shared" si="63"/>
        <v>0</v>
      </c>
      <c r="AI563" s="294"/>
    </row>
    <row r="564" spans="1:35" s="22" customFormat="1" ht="16.5" customHeight="1" x14ac:dyDescent="0.2">
      <c r="A564" s="324">
        <v>547</v>
      </c>
      <c r="B564" s="325"/>
      <c r="C564" s="326"/>
      <c r="D564" s="327"/>
      <c r="E564" s="359"/>
      <c r="F564" s="328"/>
      <c r="G564" s="341"/>
      <c r="H564" s="342"/>
      <c r="I564" s="330"/>
      <c r="J564" s="331"/>
      <c r="K564" s="344"/>
      <c r="L564" s="333"/>
      <c r="M564" s="333"/>
      <c r="N564" s="345"/>
      <c r="O564" s="346"/>
      <c r="P564" s="347"/>
      <c r="Q564" s="348"/>
      <c r="R564" s="349"/>
      <c r="S564" s="339"/>
      <c r="T564" s="332"/>
      <c r="U564" s="340"/>
      <c r="V564" s="333"/>
      <c r="W564" s="450" t="s">
        <v>40</v>
      </c>
      <c r="X564" s="804"/>
      <c r="Y564" s="805" t="str">
        <f t="shared" si="57"/>
        <v/>
      </c>
      <c r="Z564" s="289"/>
      <c r="AA564" s="290"/>
      <c r="AB564" s="291">
        <f t="shared" si="59"/>
        <v>0</v>
      </c>
      <c r="AC564" s="977">
        <f t="shared" si="58"/>
        <v>0</v>
      </c>
      <c r="AD564" s="293"/>
      <c r="AE564" s="280">
        <f t="shared" si="60"/>
        <v>0</v>
      </c>
      <c r="AF564" s="280">
        <f t="shared" si="61"/>
        <v>0</v>
      </c>
      <c r="AG564" s="280">
        <f t="shared" si="62"/>
        <v>0</v>
      </c>
      <c r="AH564" s="280">
        <f t="shared" si="63"/>
        <v>0</v>
      </c>
      <c r="AI564" s="294"/>
    </row>
    <row r="565" spans="1:35" s="22" customFormat="1" ht="16.5" customHeight="1" x14ac:dyDescent="0.2">
      <c r="A565" s="324">
        <v>548</v>
      </c>
      <c r="B565" s="325"/>
      <c r="C565" s="326"/>
      <c r="D565" s="327"/>
      <c r="E565" s="359"/>
      <c r="F565" s="328"/>
      <c r="G565" s="341"/>
      <c r="H565" s="342"/>
      <c r="I565" s="330"/>
      <c r="J565" s="331"/>
      <c r="K565" s="344"/>
      <c r="L565" s="333"/>
      <c r="M565" s="333"/>
      <c r="N565" s="345"/>
      <c r="O565" s="346"/>
      <c r="P565" s="347"/>
      <c r="Q565" s="348"/>
      <c r="R565" s="349"/>
      <c r="S565" s="339"/>
      <c r="T565" s="332"/>
      <c r="U565" s="340"/>
      <c r="V565" s="333"/>
      <c r="W565" s="450" t="s">
        <v>40</v>
      </c>
      <c r="X565" s="804"/>
      <c r="Y565" s="805" t="str">
        <f t="shared" si="57"/>
        <v/>
      </c>
      <c r="Z565" s="289"/>
      <c r="AA565" s="290"/>
      <c r="AB565" s="291">
        <f t="shared" si="59"/>
        <v>0</v>
      </c>
      <c r="AC565" s="977">
        <f t="shared" si="58"/>
        <v>0</v>
      </c>
      <c r="AD565" s="293"/>
      <c r="AE565" s="280">
        <f t="shared" si="60"/>
        <v>0</v>
      </c>
      <c r="AF565" s="280">
        <f t="shared" si="61"/>
        <v>0</v>
      </c>
      <c r="AG565" s="280">
        <f t="shared" si="62"/>
        <v>0</v>
      </c>
      <c r="AH565" s="280">
        <f t="shared" si="63"/>
        <v>0</v>
      </c>
      <c r="AI565" s="294"/>
    </row>
    <row r="566" spans="1:35" s="22" customFormat="1" ht="16.5" customHeight="1" x14ac:dyDescent="0.2">
      <c r="A566" s="324">
        <v>549</v>
      </c>
      <c r="B566" s="325"/>
      <c r="C566" s="326"/>
      <c r="D566" s="327"/>
      <c r="E566" s="359"/>
      <c r="F566" s="328"/>
      <c r="G566" s="341"/>
      <c r="H566" s="342"/>
      <c r="I566" s="330"/>
      <c r="J566" s="331"/>
      <c r="K566" s="344"/>
      <c r="L566" s="333"/>
      <c r="M566" s="333"/>
      <c r="N566" s="345"/>
      <c r="O566" s="346"/>
      <c r="P566" s="347"/>
      <c r="Q566" s="348"/>
      <c r="R566" s="349"/>
      <c r="S566" s="339"/>
      <c r="T566" s="332"/>
      <c r="U566" s="340"/>
      <c r="V566" s="333"/>
      <c r="W566" s="450" t="s">
        <v>40</v>
      </c>
      <c r="X566" s="804"/>
      <c r="Y566" s="805" t="str">
        <f t="shared" si="57"/>
        <v/>
      </c>
      <c r="Z566" s="289"/>
      <c r="AA566" s="290"/>
      <c r="AB566" s="291">
        <f t="shared" si="59"/>
        <v>0</v>
      </c>
      <c r="AC566" s="977">
        <f t="shared" si="58"/>
        <v>0</v>
      </c>
      <c r="AD566" s="293"/>
      <c r="AE566" s="280">
        <f t="shared" si="60"/>
        <v>0</v>
      </c>
      <c r="AF566" s="280">
        <f t="shared" si="61"/>
        <v>0</v>
      </c>
      <c r="AG566" s="280">
        <f t="shared" si="62"/>
        <v>0</v>
      </c>
      <c r="AH566" s="280">
        <f t="shared" si="63"/>
        <v>0</v>
      </c>
      <c r="AI566" s="294"/>
    </row>
    <row r="567" spans="1:35" s="22" customFormat="1" ht="16.5" customHeight="1" thickBot="1" x14ac:dyDescent="0.25">
      <c r="A567" s="324">
        <v>550</v>
      </c>
      <c r="B567" s="325"/>
      <c r="C567" s="326"/>
      <c r="D567" s="327"/>
      <c r="E567" s="361"/>
      <c r="F567" s="328"/>
      <c r="G567" s="341"/>
      <c r="H567" s="342"/>
      <c r="I567" s="330"/>
      <c r="J567" s="331"/>
      <c r="K567" s="344"/>
      <c r="L567" s="333"/>
      <c r="M567" s="333"/>
      <c r="N567" s="345"/>
      <c r="O567" s="346"/>
      <c r="P567" s="347"/>
      <c r="Q567" s="348"/>
      <c r="R567" s="349"/>
      <c r="S567" s="339"/>
      <c r="T567" s="332"/>
      <c r="U567" s="340"/>
      <c r="V567" s="333"/>
      <c r="W567" s="450" t="s">
        <v>40</v>
      </c>
      <c r="X567" s="804"/>
      <c r="Y567" s="805" t="str">
        <f t="shared" si="57"/>
        <v/>
      </c>
      <c r="Z567" s="295"/>
      <c r="AA567" s="296"/>
      <c r="AB567" s="297">
        <f t="shared" si="59"/>
        <v>0</v>
      </c>
      <c r="AC567" s="979">
        <f t="shared" si="58"/>
        <v>0</v>
      </c>
      <c r="AD567" s="298"/>
      <c r="AE567" s="280">
        <f t="shared" si="60"/>
        <v>0</v>
      </c>
      <c r="AF567" s="280">
        <f t="shared" si="61"/>
        <v>0</v>
      </c>
      <c r="AG567" s="280">
        <f t="shared" si="62"/>
        <v>0</v>
      </c>
      <c r="AH567" s="280">
        <f t="shared" si="63"/>
        <v>0</v>
      </c>
      <c r="AI567" s="294"/>
    </row>
    <row r="568" spans="1:35" s="19" customFormat="1" x14ac:dyDescent="0.2">
      <c r="A568" s="15"/>
      <c r="B568" s="16"/>
      <c r="C568" s="23"/>
      <c r="D568" s="17"/>
      <c r="E568" s="362"/>
      <c r="F568" s="30"/>
      <c r="G568" s="30"/>
      <c r="H568" s="30"/>
      <c r="I568" s="15"/>
      <c r="J568" s="45"/>
      <c r="K568" s="28"/>
      <c r="L568" s="28"/>
      <c r="M568" s="28"/>
      <c r="N568" s="16"/>
      <c r="O568" s="45"/>
      <c r="P568" s="45"/>
      <c r="Q568" s="45"/>
      <c r="R568" s="45"/>
      <c r="S568" s="24"/>
      <c r="T568" s="29"/>
      <c r="U568" s="18"/>
      <c r="V568" s="18"/>
      <c r="W568" s="48"/>
      <c r="X568" s="48"/>
      <c r="Y568" s="303"/>
      <c r="Z568" s="299"/>
      <c r="AA568" s="300"/>
      <c r="AB568" s="280"/>
      <c r="AC568" s="980"/>
      <c r="AD568" s="280"/>
      <c r="AE568" s="280"/>
      <c r="AF568" s="281"/>
      <c r="AG568" s="281"/>
      <c r="AH568" s="281"/>
      <c r="AI568" s="281"/>
    </row>
  </sheetData>
  <sheetProtection password="CF27" sheet="1" formatRows="0" selectLockedCells="1" sort="0" autoFilter="0"/>
  <autoFilter ref="B17:AD567"/>
  <mergeCells count="23">
    <mergeCell ref="A1:Y1"/>
    <mergeCell ref="A2:Y4"/>
    <mergeCell ref="W14:W15"/>
    <mergeCell ref="P11:R11"/>
    <mergeCell ref="T12:Y12"/>
    <mergeCell ref="I14:N14"/>
    <mergeCell ref="A12:C12"/>
    <mergeCell ref="O14:O15"/>
    <mergeCell ref="M11:N11"/>
    <mergeCell ref="C6:N6"/>
    <mergeCell ref="C7:K7"/>
    <mergeCell ref="E14:E15"/>
    <mergeCell ref="C9:E9"/>
    <mergeCell ref="Z14:AD14"/>
    <mergeCell ref="A16:A17"/>
    <mergeCell ref="B16:D16"/>
    <mergeCell ref="A14:A15"/>
    <mergeCell ref="B14:B15"/>
    <mergeCell ref="G14:H15"/>
    <mergeCell ref="F14:F15"/>
    <mergeCell ref="D14:D15"/>
    <mergeCell ref="P14:R14"/>
    <mergeCell ref="S14:U14"/>
  </mergeCells>
  <conditionalFormatting sqref="M11 T11 Y11">
    <cfRule type="cellIs" dxfId="106" priority="68" operator="equal">
      <formula>0</formula>
    </cfRule>
  </conditionalFormatting>
  <conditionalFormatting sqref="B18:B567">
    <cfRule type="expression" dxfId="105" priority="84">
      <formula>AND(B18="",OR($Y18&lt;&gt;"",$E18&lt;&gt;"",$C18&lt;&gt;"",$D18&lt;&gt;""))</formula>
    </cfRule>
  </conditionalFormatting>
  <conditionalFormatting sqref="F18:H567">
    <cfRule type="expression" dxfId="104" priority="15">
      <formula>AND(F18="",OR($X18&gt;0,AND($E18&lt;&gt;"",$E18&lt;&gt;"gutschrift")))</formula>
    </cfRule>
    <cfRule type="expression" dxfId="103" priority="44" stopIfTrue="1">
      <formula>OR(F18="",AND(F18="",$Y18&lt;0))</formula>
    </cfRule>
  </conditionalFormatting>
  <conditionalFormatting sqref="C18:C567">
    <cfRule type="expression" dxfId="102" priority="75">
      <formula>AND(C18="",OR($Y18&lt;&gt;"",$B18&lt;&gt;"",$D18&lt;&gt;"",$E18&lt;&gt;""))</formula>
    </cfRule>
  </conditionalFormatting>
  <conditionalFormatting sqref="Y16:Y17">
    <cfRule type="expression" dxfId="101" priority="73">
      <formula>$Y$16&lt;0</formula>
    </cfRule>
  </conditionalFormatting>
  <conditionalFormatting sqref="T12:Y12 A12">
    <cfRule type="cellIs" dxfId="100" priority="69" operator="equal">
      <formula>""</formula>
    </cfRule>
  </conditionalFormatting>
  <conditionalFormatting sqref="I18:I567">
    <cfRule type="expression" dxfId="99" priority="65">
      <formula>AND(OR($Y18&lt;&gt;"",$E18&lt;&gt;"",$K18&lt;&gt;""),$I18="")</formula>
    </cfRule>
  </conditionalFormatting>
  <conditionalFormatting sqref="N18:N567">
    <cfRule type="expression" dxfId="98" priority="5">
      <formula>AND(OR($X18&lt;&gt;"",$U18&lt;&gt;""),$L18&lt;&gt;"",$N18="",$U18&lt;&gt;$L18)</formula>
    </cfRule>
    <cfRule type="expression" dxfId="97" priority="64">
      <formula>AND(OR($X18&lt;&gt;"",$U18&lt;&gt;""),$L18&lt;&gt;"",ISNONTEXT($N18),$U18&gt;$L18)</formula>
    </cfRule>
  </conditionalFormatting>
  <conditionalFormatting sqref="S18:S567">
    <cfRule type="expression" dxfId="96" priority="63">
      <formula>AND(OR($Y18&lt;&gt;"",$M18&lt;&gt;"",$T18&lt;&gt;""),$S18="")</formula>
    </cfRule>
  </conditionalFormatting>
  <conditionalFormatting sqref="L18:M567">
    <cfRule type="expression" dxfId="95" priority="8">
      <formula>AND(OR($X18&lt;&gt;"",$I18&lt;&gt;"",$E18&lt;&gt;"",$K18&lt;&gt;""),L18="")</formula>
    </cfRule>
  </conditionalFormatting>
  <conditionalFormatting sqref="U18:V567">
    <cfRule type="expression" dxfId="94" priority="22">
      <formula>AND(U18="",OR($Y18&lt;&gt;"",$M18&lt;&gt;"",$S18&lt;&gt;"",$T18&lt;&gt;""))</formula>
    </cfRule>
  </conditionalFormatting>
  <conditionalFormatting sqref="E18:E567">
    <cfRule type="expression" dxfId="93" priority="29">
      <formula>AND(E18="",OR($Y18&lt;&gt;"",$B18&lt;&gt;"",$C18&lt;&gt;"",$D18&lt;&gt;""))</formula>
    </cfRule>
    <cfRule type="expression" dxfId="92" priority="55">
      <formula>AND(ISNUMBER(SEARCH("guts",E18)),Y18&gt;0)</formula>
    </cfRule>
  </conditionalFormatting>
  <conditionalFormatting sqref="Y11">
    <cfRule type="expression" dxfId="91" priority="54">
      <formula>LEN($C$4)&lt;$Y$1</formula>
    </cfRule>
  </conditionalFormatting>
  <conditionalFormatting sqref="Y11">
    <cfRule type="containsText" dxfId="90" priority="52" operator="containsText" text="kos">
      <formula>NOT(ISERROR(SEARCH("kos",Y11)))</formula>
    </cfRule>
  </conditionalFormatting>
  <conditionalFormatting sqref="P18:Q567">
    <cfRule type="expression" dxfId="89" priority="278">
      <formula>AND($H$8="Ja",OR($Y18&lt;&gt;"",$M18&lt;&gt;""),P18="")</formula>
    </cfRule>
  </conditionalFormatting>
  <conditionalFormatting sqref="R18:R567">
    <cfRule type="expression" dxfId="88" priority="31">
      <formula>AND($H$8="Ja",OR($Y18&lt;&gt;"",$M18&lt;&gt;""),R18="")</formula>
    </cfRule>
    <cfRule type="containsText" dxfId="87" priority="32" operator="containsText" text="gebr">
      <formula>NOT(ISERROR(SEARCH("gebr",R18)))</formula>
    </cfRule>
    <cfRule type="containsText" dxfId="86" priority="279" operator="containsText" text="vorf">
      <formula>NOT(ISERROR(SEARCH("vorf",R18)))</formula>
    </cfRule>
  </conditionalFormatting>
  <conditionalFormatting sqref="D11">
    <cfRule type="cellIs" dxfId="85" priority="39" operator="notEqual">
      <formula>""</formula>
    </cfRule>
  </conditionalFormatting>
  <conditionalFormatting sqref="Y11">
    <cfRule type="expression" dxfId="84" priority="306">
      <formula>LEN($Y$6)&lt;$AD$5</formula>
    </cfRule>
  </conditionalFormatting>
  <conditionalFormatting sqref="D18:D567">
    <cfRule type="expression" dxfId="83" priority="23">
      <formula>AND(D18="",OR($Y18&lt;&gt;"",$B18&lt;&gt;"",$C18&lt;&gt;"",$E18&lt;&gt;""))</formula>
    </cfRule>
  </conditionalFormatting>
  <conditionalFormatting sqref="K18:K567">
    <cfRule type="expression" dxfId="82" priority="79">
      <formula>AND(K18="",OR($X18&lt;&gt;0,$I18&lt;&gt;"",$E18&lt;&gt;""))</formula>
    </cfRule>
  </conditionalFormatting>
  <conditionalFormatting sqref="T18:T567">
    <cfRule type="expression" dxfId="81" priority="35">
      <formula>AND(T18="",OR($X18&lt;&gt;0,$M18&lt;&gt;"",$S18&lt;&gt;""))</formula>
    </cfRule>
  </conditionalFormatting>
  <conditionalFormatting sqref="C6:C7 D8 K9 M9 T11 Y11 Y6:Y8 H8 M11">
    <cfRule type="containsText" dxfId="80" priority="28" operator="containsText" text="fehlt">
      <formula>NOT(ISERROR(SEARCH("fehlt",C6)))</formula>
    </cfRule>
  </conditionalFormatting>
  <conditionalFormatting sqref="AB18:AC567">
    <cfRule type="expression" dxfId="79" priority="2">
      <formula>AND($AD18="",OR($Z18="",$AB18&lt;&gt;$X18),OR(AND($Z18&lt;&gt;"",ABS($Z18)&gt;ABS($X18)),AND($AB18&lt;0,ISERROR(SEARCH("guts",$E18))),AND($AB18&gt;0,ISNUMBER(SEARCH("guts",$E18))),$AB18&lt;&gt;$X18))</formula>
    </cfRule>
    <cfRule type="cellIs" dxfId="78" priority="27" operator="notEqual">
      <formula>0</formula>
    </cfRule>
  </conditionalFormatting>
  <conditionalFormatting sqref="O18:O567">
    <cfRule type="expression" dxfId="77" priority="26">
      <formula>AND(OR($Y18&lt;&gt;"",$M18&lt;&gt;""),$O18="")</formula>
    </cfRule>
  </conditionalFormatting>
  <conditionalFormatting sqref="J18:J567">
    <cfRule type="expression" dxfId="76" priority="25">
      <formula>AND(OR($Y18&lt;&gt;"",$E18&lt;&gt;"",$K18&lt;&gt;""),$J18="")</formula>
    </cfRule>
  </conditionalFormatting>
  <conditionalFormatting sqref="I8">
    <cfRule type="containsText" dxfId="75" priority="24" operator="containsText" text="fehlt">
      <formula>NOT(ISERROR(SEARCH("fehlt",I8)))</formula>
    </cfRule>
  </conditionalFormatting>
  <conditionalFormatting sqref="C18:E567">
    <cfRule type="expression" dxfId="74" priority="37">
      <formula>AND($B18="",C18&lt;&gt;"")</formula>
    </cfRule>
  </conditionalFormatting>
  <conditionalFormatting sqref="I18:J567 L18:M567 O18:S567 U18:V567">
    <cfRule type="expression" dxfId="73" priority="7">
      <formula>AND($B18="",$X18="",I18&lt;&gt;"")</formula>
    </cfRule>
  </conditionalFormatting>
  <conditionalFormatting sqref="L15">
    <cfRule type="expression" dxfId="72" priority="4">
      <formula>OR($AE$15&gt;0,$AF$15&gt;0)</formula>
    </cfRule>
  </conditionalFormatting>
  <conditionalFormatting sqref="X14:X15">
    <cfRule type="expression" dxfId="71" priority="19">
      <formula>OR($AG$15&gt;0,$AH$15&gt;0)</formula>
    </cfRule>
  </conditionalFormatting>
  <conditionalFormatting sqref="AD18:AD559">
    <cfRule type="expression" dxfId="70" priority="14">
      <formula>AND($AD18="",$X18&lt;&gt;"",OR(AND($Z18&lt;&gt;"",ABS($Z18)&gt;ABS($X18)),AND($AB18&lt;0,ISERROR(SEARCH("guts",$E18))),AND($AB18&gt;0,ISNUMBER(SEARCH("guts",$E18))),$AB18&lt;&gt;$X18))</formula>
    </cfRule>
  </conditionalFormatting>
  <conditionalFormatting sqref="W18:W567">
    <cfRule type="cellIs" dxfId="69" priority="12" operator="equal">
      <formula>""</formula>
    </cfRule>
  </conditionalFormatting>
  <conditionalFormatting sqref="X16:X17">
    <cfRule type="expression" dxfId="68" priority="11">
      <formula>$Y$16&lt;0</formula>
    </cfRule>
  </conditionalFormatting>
  <conditionalFormatting sqref="K9">
    <cfRule type="containsText" dxfId="67" priority="9" operator="containsText" text="eing">
      <formula>NOT(ISERROR(SEARCH("eing",K9)))</formula>
    </cfRule>
  </conditionalFormatting>
  <conditionalFormatting sqref="X18:X567">
    <cfRule type="expression" dxfId="66" priority="698">
      <formula>AND(X18&lt;&gt;"",OR(ABS(X18)&gt;ABS(U18),ABS(X18)&gt;ABS(M18)))</formula>
    </cfRule>
  </conditionalFormatting>
  <conditionalFormatting sqref="L18:L567">
    <cfRule type="expression" dxfId="65" priority="61">
      <formula>OR(AND($M18&lt;&gt;"",ABS($M18)&gt;ABS($L18)),AND($L18&lt;&gt;"",$U18&lt;&gt;0,OR(AND(ISNONTEXT($N18),ABS($U18)&gt;ABS($L18)),$N18=""),ABS($U18)&lt;&gt;ABS($L18)))</formula>
    </cfRule>
  </conditionalFormatting>
  <conditionalFormatting sqref="U18:U567">
    <cfRule type="expression" dxfId="64" priority="57">
      <formula>AND(OR($L18&lt;&gt;"",$U18&lt;&gt;""),OR(AND(ISNONTEXT($N18),$L18&lt;&gt;"",ABS($U18)&gt;ABS($L18)),ABS($X18)&gt;ABS($U18),$AF18&gt;0))</formula>
    </cfRule>
  </conditionalFormatting>
  <conditionalFormatting sqref="M18:M567">
    <cfRule type="expression" dxfId="63" priority="30">
      <formula>OR(AND($M18&lt;&gt;"",ABS($M18)&gt;ABS($L18)),AND($X18&lt;&gt;0,ABS($X18)&gt;ABS($M18)))</formula>
    </cfRule>
  </conditionalFormatting>
  <conditionalFormatting sqref="U15">
    <cfRule type="expression" dxfId="62" priority="663">
      <formula>OR($AF$15&gt;0,$AG$15&gt;0)</formula>
    </cfRule>
  </conditionalFormatting>
  <conditionalFormatting sqref="M15">
    <cfRule type="expression" dxfId="61" priority="664">
      <formula>OR($AE$15&gt;0,$AH$15&gt;0)</formula>
    </cfRule>
  </conditionalFormatting>
  <conditionalFormatting sqref="Z18:Z567">
    <cfRule type="expression" dxfId="60" priority="3">
      <formula>OR(AND($X18&lt;&gt;$AB18,$Z18&lt;&gt;"",$AD18=""),AND(OR(ABS($Z18)&gt;ABS($X18),ISERROR(SEARCH("guts",$E18))),OR($AB18&lt;0,AND($AB18&gt;0,ISNUMBER(SEARCH("guts",$E18)))),$AD18=""))</formula>
    </cfRule>
  </conditionalFormatting>
  <conditionalFormatting sqref="AD11">
    <cfRule type="cellIs" dxfId="59" priority="1" operator="equal">
      <formula>""</formula>
    </cfRule>
  </conditionalFormatting>
  <conditionalFormatting sqref="T11">
    <cfRule type="expression" dxfId="58" priority="683">
      <formula>$M$11=""</formula>
    </cfRule>
  </conditionalFormatting>
  <conditionalFormatting sqref="K18:K567 T18:T567">
    <cfRule type="cellIs" dxfId="57" priority="684" operator="equal">
      <formula>0</formula>
    </cfRule>
    <cfRule type="expression" dxfId="56" priority="685">
      <formula>AND(K18&lt;&gt;"",OR(K18&lt;$M$11,K18&gt;$T$11,K18&lt;$F18,))</formula>
    </cfRule>
  </conditionalFormatting>
  <conditionalFormatting sqref="F18:F567">
    <cfRule type="expression" dxfId="55" priority="688" stopIfTrue="1">
      <formula>AND($F18&lt;&gt;"",OR($F18&lt;$M$11,$F18&gt;$T$11,$F18&gt;$G18,$F18&gt;$H18))</formula>
    </cfRule>
  </conditionalFormatting>
  <conditionalFormatting sqref="G18:H567">
    <cfRule type="expression" dxfId="54" priority="689">
      <formula>OR(AND(G18&lt;&gt;"",OR(G18&lt;$M$11,G18&gt;$T$11,$H18="",$H18&lt;$G18)),AND($H18&lt;&gt;"",$G18=""))</formula>
    </cfRule>
  </conditionalFormatting>
  <conditionalFormatting sqref="X18:Y567">
    <cfRule type="expression" dxfId="53" priority="469">
      <formula>AND($X18&lt;&gt;"",OR($B18="",$C18="",$D18="",$E18="",AND(X18&gt;0,$F18=""),AND(X18&gt;0,$G18=""),$H18="",$I18="",$K18="",$L18="",$M18="",AND($H$8="ja",$O18=""),AND($H$8="ja",$Q18=""),$T18="",$U18="",$W18=""))</formula>
    </cfRule>
    <cfRule type="expression" dxfId="52" priority="699">
      <formula>AND($X18&lt;&gt;"",OR(AND($F18&lt;&gt;"",$F18&lt;$M$11),$F18&gt;$T$11,AND($G18&lt;&gt;"",$G18&lt;$M$11),$G18&gt;$T$11,AND($H18&lt;&gt;"",$H18&lt;$M$11),$H18&gt;$T$11,$K18&lt;$M$11,$K18&gt;$T$11,$T18&lt;$M$11,$T18&gt;$T$11,ISNUMBER(SEARCH("gebr*",$R18)),$X18&lt;200,$W18="ja"))</formula>
    </cfRule>
  </conditionalFormatting>
  <dataValidations count="17">
    <dataValidation operator="greaterThan" allowBlank="1" showInputMessage="1" showErrorMessage="1" errorTitle="Fehlerhafte Eingabe!" error="Eingabe unzureichend oder außerhalb des zulässigen Bereichs!" promptTitle="Hinweis zur Eingabe:" prompt="Geben Sie mindestens 5 Ziffern ein!" sqref="Y11"/>
    <dataValidation allowBlank="1" errorTitle="Fehler bei Datumseingabe!" error="Datumseingabe falsch oder außerhalb des zulässigen Wertebereichs!" promptTitle="Hinweis Datumseingabe:" prompt="Geben Sie ein gültiges Datum nach dem Beginn des Förderungszeitraumes und bis max. 31.12.2020 ein!" sqref="T11"/>
    <dataValidation type="textLength" operator="greaterThanOrEqual" allowBlank="1" showInputMessage="1" showErrorMessage="1" errorTitle="Fehlerhafte Eingabe!" error="Eingabe unzureichend oder außerhalb des zulässigen Bereichs!" promptTitle="Hinweis zur Eingabe:" prompt="Geben Sie mindestens 3 Zeichen (z.B. K 3.1) ein!" sqref="B18:B567">
      <formula1>3</formula1>
    </dataValidation>
    <dataValidation type="list" operator="greaterThanOrEqual" allowBlank="1" showInputMessage="1" showErrorMessage="1" errorTitle="Fehlerhafte Eingabe!" error="Nur Einträge aus der Liste zulässig!" promptTitle="Hinweis zur Eingabe:" prompt="Bitte wählen Sie aus der Liste aus!" sqref="E18:E567">
      <formula1>"Archivierte Rg.,Archivierte Guts.,Elektr. Rg.,Elektr. Gutschrift,Interner Beleg,Kopie Rechnung,Kopie Guts./AR,Original-Rg.,Original-Guts.,PDF/Mail Rg.,PDF/Mail Guts.,Rg.-Duplikat"</formula1>
    </dataValidation>
    <dataValidation type="list" allowBlank="1" showInputMessage="1" showErrorMessage="1" errorTitle="Fehlerhafte Eingabe!" error="Nur Einträge aus der Liste zulässig!" promptTitle="Hinweis zur Eingabe:" prompt="Bitte wählen Sie aus der Liste aus!" sqref="P564:P567">
      <formula1>"Anl. in Bau,Bau,BGA,Immat.Inv.,Maschinen,Sonstiges,"</formula1>
    </dataValidation>
    <dataValidation type="list" allowBlank="1" showInputMessage="1" showErrorMessage="1" errorTitle="Fehlerhafte Eingabe!" error="Nur Einträge aus der Liste zulässig!" promptTitle="Hinweis zur Eingabe:" prompt="Bitte wählen Sie aus der Liste aus!" sqref="P18:P563">
      <formula1>"Anl. in Bau,Bau,BGA,GWG,Immat.Inv.,Maschinen,nicht aktiviert,"</formula1>
    </dataValidation>
    <dataValidation type="list" allowBlank="1" showInputMessage="1" showErrorMessage="1" errorTitle="Fehlerhafte Eingabe!" error="Nur Einträge aus der Liste zulässig!" promptTitle="Hinweis zur Eingabe:" prompt="Bitte wählen Sie aus der Liste aus!" sqref="R18:R567">
      <formula1>"Gebraucht,Neuwertig,Vorführg."</formula1>
    </dataValidation>
    <dataValidation type="list" allowBlank="1" showInputMessage="1" showErrorMessage="1" errorTitle="Fehlerhafte Eingabe!" error="Nur Einträge aus der Liste zulässig!" promptTitle="Hinweis zur Eingabe:" prompt="Bitte wählen Sie aus der Liste aus!" sqref="O18:O567">
      <formula1>"Inland,EU (IG),Drittland,"</formula1>
    </dataValidation>
    <dataValidation operator="greaterThan" allowBlank="1" showErrorMessage="1" errorTitle="Fehlerhafte Eingabe!" error="Eingabe unzureichend oder außerhalb des zulässigen Bereichs!" promptTitle="Hinweis zur Eingabe:" prompt="Geben Sie mindestens 5 Ziffern ein!" sqref="Y6"/>
    <dataValidation allowBlank="1" errorTitle="Fehler bei Datumseingabe!" error="Datumseingabe falsch oder außerhalb des zulässigen Wertebereichs!" promptTitle="Hinweis Datumseingabe:" sqref="M11"/>
    <dataValidation type="date" allowBlank="1" showInputMessage="1" showErrorMessage="1" errorTitle="Fehler bei Datumseingabe!" error="Datumseingabe falsch oder außerhalb des zulässigen Wertebereichs!" promptTitle="Hinweis Datumseingabe:" prompt="Geben Sie ein gültiges Datum nach dem 01.01.2017 bzw. nach dem Bestelldatum und bis max. 31.03.2023 ein!" sqref="K18:K567">
      <formula1>MAX(F18,$J$8)</formula1>
      <formula2>$M$8</formula2>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7 und 31.03.2023 ein!" sqref="T18:T567">
      <formula1>$J$8</formula1>
      <formula2>$M$8</formula2>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7 und 31.12.2022 ein!" sqref="F18:G567">
      <formula1>$J$8</formula1>
      <formula2>$L$8</formula2>
    </dataValidation>
    <dataValidation type="list" allowBlank="1" showInputMessage="1" showErrorMessage="1" errorTitle="Fehlerhafte Eingabe!" error="Nur Einträge aus der Liste zulässig!" promptTitle="Hinweis zur Eingabe:" prompt="Bitte wählen Sie aus der Liste aus!" sqref="AA18:AA567">
      <formula1>"'01-01,02-01,03-01,03-02,03-03,03-04,03-05,03-06,04-01,04-02,05-01,05-02,05-03,05-04,06-01,06-02,06-03,06-04,07-01,07-02,07-03,08-01,08-02,08-03,08-04,09-01,09-02,10-01,10-02,10-03,10-04,10-05,11-01,12-01,12-02,12-03,12-04,13-01,14-01,15-01,16-01,17-01,"</formula1>
    </dataValidation>
    <dataValidation type="list" allowBlank="1" showInputMessage="1" showErrorMessage="1" errorTitle="Fehlerhafte Eingabe!" error="Nur Einträge aus der Liste zulässig!" promptTitle="Hinweis zur Eingabe:" prompt="Bitte wählen Sie aus der Liste aus!" sqref="W18:W567 AD11">
      <formula1>"Ja,Nein"</formula1>
    </dataValidation>
    <dataValidation type="decimal" allowBlank="1" showInputMessage="1" showErrorMessage="1" errorTitle="Fehler bei Betragseingabe!" error="Betragseingabe falsch oder außerhalb des zulässigen Wertebereichs!" promptTitle="Hinweis Betragseingabe:" prompt="In der Regel können nicht mehr Kosten als nachgewiesen abgezogen werden! Zudem muss der Betrag kleiner als &quot;999.999.999&quot; sein!" sqref="Z18:Z567">
      <formula1>-999999999</formula1>
      <formula2>999999999</formula2>
    </dataValidation>
    <dataValidation type="date" allowBlank="1" showInputMessage="1" showErrorMessage="1" errorTitle="Fehler bei Datumseingabe!" error="Datumseingabe falsch oder außerhalb des zulässigen Wertebereichs!" promptTitle="Hinweis Datumseingabe:" prompt="Geben Sie ein gültiges Datum nach dem Beginn und vor dem 31.03.2023 ein!" sqref="H18:H567">
      <formula1>MAX($J$8,$G18)</formula1>
      <formula2>$M$8</formula2>
    </dataValidation>
  </dataValidations>
  <printOptions horizontalCentered="1"/>
  <pageMargins left="0.196850393700787" right="0.196850393700787" top="0.196850393700787" bottom="1.1023622047244099" header="0.196850393700787" footer="0.15748031496063"/>
  <pageSetup paperSize="9" scale="48" fitToHeight="20" orientation="landscape" cellComments="asDisplayed" r:id="rId1"/>
  <headerFooter>
    <oddFooter xml:space="preserve">&amp;L&amp;"Tahoma,Standard"&amp;12....................................
  &amp;10rechtsgültige Fertigung
  (Datum, Stempel, Unterschrift)&amp;C&amp;"Tahoma,Standard"Seite &amp;P von &amp;N </oddFooter>
  </headerFooter>
  <ignoredErrors>
    <ignoredError sqref="Z17:AA17"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92D050"/>
    <pageSetUpPr fitToPage="1"/>
  </sheetPr>
  <dimension ref="A1:AG568"/>
  <sheetViews>
    <sheetView showZeros="0" view="pageBreakPreview" zoomScaleNormal="100" zoomScaleSheetLayoutView="100" workbookViewId="0">
      <pane xSplit="4" ySplit="17" topLeftCell="E18" activePane="bottomRight" state="frozen"/>
      <selection pane="topRight" activeCell="E1" sqref="E1"/>
      <selection pane="bottomLeft" activeCell="A19" sqref="A19"/>
      <selection pane="bottomRight" activeCell="B18" sqref="B18"/>
    </sheetView>
  </sheetViews>
  <sheetFormatPr baseColWidth="10" defaultColWidth="11.42578125" defaultRowHeight="12.75" outlineLevelCol="1" x14ac:dyDescent="0.2"/>
  <cols>
    <col min="1" max="1" width="11.42578125" style="31" customWidth="1"/>
    <col min="2" max="2" width="12.140625" style="32" customWidth="1"/>
    <col min="3" max="3" width="28.5703125" style="33" customWidth="1"/>
    <col min="4" max="4" width="30" style="34" customWidth="1"/>
    <col min="5" max="5" width="14.28515625" style="32" customWidth="1"/>
    <col min="6" max="6" width="15" style="35" customWidth="1"/>
    <col min="7" max="7" width="12.140625" style="36" customWidth="1"/>
    <col min="8" max="8" width="12.85546875" style="36" customWidth="1"/>
    <col min="9" max="9" width="15.7109375" style="31" customWidth="1"/>
    <col min="10" max="10" width="15.7109375" style="44" customWidth="1"/>
    <col min="11" max="11" width="12.140625" style="37" customWidth="1"/>
    <col min="12" max="13" width="15.7109375" style="37" customWidth="1"/>
    <col min="14" max="14" width="11.42578125" style="32" customWidth="1"/>
    <col min="15" max="16" width="11.42578125" style="44" hidden="1" customWidth="1"/>
    <col min="17" max="17" width="12.85546875" style="44" hidden="1" customWidth="1"/>
    <col min="18" max="18" width="11.42578125" style="44" hidden="1" customWidth="1"/>
    <col min="19" max="19" width="15.7109375" style="38" customWidth="1"/>
    <col min="20" max="20" width="12.140625" style="39" customWidth="1"/>
    <col min="21" max="21" width="15.7109375" style="40" customWidth="1"/>
    <col min="22" max="22" width="15.7109375" style="40" hidden="1" customWidth="1"/>
    <col min="23" max="23" width="7.140625" style="49" customWidth="1"/>
    <col min="24" max="24" width="16.42578125" style="304" customWidth="1"/>
    <col min="25" max="25" width="15.85546875" style="271" hidden="1" customWidth="1" outlineLevel="1"/>
    <col min="26" max="26" width="15.85546875" style="264" hidden="1" customWidth="1" outlineLevel="1"/>
    <col min="27" max="27" width="15.7109375" style="265" hidden="1" customWidth="1" outlineLevel="1"/>
    <col min="28" max="28" width="42.85546875" style="265" hidden="1" customWidth="1" outlineLevel="1"/>
    <col min="29" max="29" width="10.140625" style="265" hidden="1" customWidth="1" outlineLevel="1"/>
    <col min="30" max="31" width="8.7109375" style="267" hidden="1" customWidth="1" outlineLevel="1"/>
    <col min="32" max="32" width="7" style="267" hidden="1" customWidth="1" outlineLevel="1"/>
    <col min="33" max="33" width="11.42578125" style="267" collapsed="1"/>
    <col min="34" max="16384" width="11.42578125" style="41"/>
  </cols>
  <sheetData>
    <row r="1" spans="1:33" ht="9" customHeight="1" x14ac:dyDescent="0.2">
      <c r="A1" s="1275"/>
      <c r="B1" s="1275"/>
      <c r="C1" s="1275"/>
      <c r="D1" s="1275"/>
      <c r="E1" s="1275"/>
      <c r="F1" s="1275"/>
      <c r="G1" s="1275"/>
      <c r="H1" s="1275"/>
      <c r="I1" s="1275"/>
      <c r="J1" s="1275"/>
      <c r="K1" s="1275"/>
      <c r="L1" s="1275"/>
      <c r="M1" s="1275"/>
      <c r="N1" s="1275"/>
      <c r="O1" s="1275"/>
      <c r="P1" s="1275"/>
      <c r="Q1" s="1275"/>
      <c r="R1" s="1275"/>
      <c r="S1" s="1275"/>
      <c r="T1" s="1275"/>
      <c r="U1" s="1275"/>
      <c r="V1" s="1275"/>
      <c r="W1" s="1275"/>
      <c r="X1" s="1275"/>
      <c r="Y1" s="264"/>
      <c r="AC1" s="266"/>
    </row>
    <row r="2" spans="1:33" ht="15" customHeight="1" x14ac:dyDescent="0.2">
      <c r="A2" s="1276" t="s">
        <v>28</v>
      </c>
      <c r="B2" s="1276"/>
      <c r="C2" s="1276"/>
      <c r="D2" s="1276"/>
      <c r="E2" s="1276"/>
      <c r="F2" s="1276"/>
      <c r="G2" s="1276"/>
      <c r="H2" s="1276"/>
      <c r="I2" s="1276"/>
      <c r="J2" s="1276"/>
      <c r="K2" s="1276"/>
      <c r="L2" s="1276"/>
      <c r="M2" s="1276"/>
      <c r="N2" s="1276"/>
      <c r="O2" s="1276"/>
      <c r="P2" s="1276"/>
      <c r="Q2" s="1276"/>
      <c r="R2" s="1276"/>
      <c r="S2" s="1276"/>
      <c r="T2" s="1276"/>
      <c r="U2" s="1276"/>
      <c r="V2" s="1276"/>
      <c r="W2" s="1276"/>
      <c r="X2" s="1276"/>
      <c r="Y2" s="264"/>
    </row>
    <row r="3" spans="1:33" ht="15" customHeight="1" x14ac:dyDescent="0.2">
      <c r="A3" s="1276"/>
      <c r="B3" s="1276"/>
      <c r="C3" s="1276"/>
      <c r="D3" s="1276"/>
      <c r="E3" s="1276"/>
      <c r="F3" s="1276"/>
      <c r="G3" s="1276"/>
      <c r="H3" s="1276"/>
      <c r="I3" s="1276"/>
      <c r="J3" s="1276"/>
      <c r="K3" s="1276"/>
      <c r="L3" s="1276"/>
      <c r="M3" s="1276"/>
      <c r="N3" s="1276"/>
      <c r="O3" s="1276"/>
      <c r="P3" s="1276"/>
      <c r="Q3" s="1276"/>
      <c r="R3" s="1276"/>
      <c r="S3" s="1276"/>
      <c r="T3" s="1276"/>
      <c r="U3" s="1276"/>
      <c r="V3" s="1276"/>
      <c r="W3" s="1276"/>
      <c r="X3" s="1276"/>
      <c r="Y3" s="264"/>
    </row>
    <row r="4" spans="1:33" ht="15" customHeight="1" thickBot="1" x14ac:dyDescent="0.25">
      <c r="A4" s="1277"/>
      <c r="B4" s="1277"/>
      <c r="C4" s="1277"/>
      <c r="D4" s="1277"/>
      <c r="E4" s="1277"/>
      <c r="F4" s="1277"/>
      <c r="G4" s="1277"/>
      <c r="H4" s="1277"/>
      <c r="I4" s="1277"/>
      <c r="J4" s="1277"/>
      <c r="K4" s="1277"/>
      <c r="L4" s="1277"/>
      <c r="M4" s="1277"/>
      <c r="N4" s="1277"/>
      <c r="O4" s="1277"/>
      <c r="P4" s="1277"/>
      <c r="Q4" s="1277"/>
      <c r="R4" s="1277"/>
      <c r="S4" s="1277"/>
      <c r="T4" s="1277"/>
      <c r="U4" s="1277"/>
      <c r="V4" s="1277"/>
      <c r="W4" s="1277"/>
      <c r="X4" s="1277"/>
      <c r="Y4" s="264"/>
    </row>
    <row r="5" spans="1:33" s="25" customFormat="1" ht="4.5" customHeight="1" x14ac:dyDescent="0.25">
      <c r="A5" s="56"/>
      <c r="B5" s="57"/>
      <c r="C5" s="58"/>
      <c r="D5" s="58"/>
      <c r="E5" s="57"/>
      <c r="F5" s="58"/>
      <c r="G5" s="59"/>
      <c r="H5" s="60"/>
      <c r="I5" s="61"/>
      <c r="J5" s="61"/>
      <c r="K5" s="62"/>
      <c r="L5" s="62"/>
      <c r="M5" s="62"/>
      <c r="N5" s="63"/>
      <c r="O5" s="63"/>
      <c r="P5" s="63"/>
      <c r="Q5" s="63"/>
      <c r="R5" s="63"/>
      <c r="S5" s="64"/>
      <c r="T5" s="65"/>
      <c r="U5" s="66"/>
      <c r="V5" s="66"/>
      <c r="W5" s="66"/>
      <c r="X5" s="67"/>
      <c r="Y5" s="268"/>
      <c r="Z5" s="268"/>
      <c r="AA5" s="269"/>
      <c r="AB5" s="270"/>
      <c r="AC5" s="269"/>
      <c r="AD5" s="269"/>
      <c r="AE5" s="269"/>
      <c r="AF5" s="269"/>
      <c r="AG5" s="269"/>
    </row>
    <row r="6" spans="1:33" ht="14.25" x14ac:dyDescent="0.2">
      <c r="A6" s="169" t="s">
        <v>60</v>
      </c>
      <c r="B6" s="170"/>
      <c r="C6" s="1271" t="str">
        <f>IF('Allgemeine Daten'!E6="","Eingabe fehlt!",'Allgemeine Daten'!E6)</f>
        <v>Eingabe fehlt!</v>
      </c>
      <c r="D6" s="1271"/>
      <c r="E6" s="1271"/>
      <c r="F6" s="1271"/>
      <c r="G6" s="1271"/>
      <c r="H6" s="1271"/>
      <c r="I6" s="1271"/>
      <c r="J6" s="1271"/>
      <c r="K6" s="1271"/>
      <c r="L6" s="1271"/>
      <c r="M6" s="1271"/>
      <c r="N6" s="1271"/>
      <c r="O6" s="171"/>
      <c r="P6" s="171"/>
      <c r="Q6" s="171"/>
      <c r="R6" s="171"/>
      <c r="S6" s="172"/>
      <c r="T6" s="173"/>
      <c r="U6" s="174"/>
      <c r="V6" s="175"/>
      <c r="W6" s="176" t="s">
        <v>0</v>
      </c>
      <c r="X6" s="177" t="str">
        <f>IF('Allgemeine Daten'!U6="","Eingabe fehlt!",'Allgemeine Daten'!U6)</f>
        <v>Eingabe fehlt!</v>
      </c>
    </row>
    <row r="7" spans="1:33" ht="15.75" customHeight="1" x14ac:dyDescent="0.2">
      <c r="A7" s="169" t="s">
        <v>67</v>
      </c>
      <c r="B7" s="178"/>
      <c r="C7" s="1271" t="str">
        <f>IF('Allgemeine Daten'!E7="","Eingabe fehlt!",'Allgemeine Daten'!E7)</f>
        <v>Eingabe fehlt!</v>
      </c>
      <c r="D7" s="1271"/>
      <c r="E7" s="1271"/>
      <c r="F7" s="1271"/>
      <c r="G7" s="1271"/>
      <c r="H7" s="1271"/>
      <c r="I7" s="1271"/>
      <c r="J7" s="1271"/>
      <c r="K7" s="1271"/>
      <c r="L7" s="185"/>
      <c r="M7" s="171"/>
      <c r="N7" s="171"/>
      <c r="O7" s="171"/>
      <c r="P7" s="171"/>
      <c r="Q7" s="171"/>
      <c r="R7" s="171"/>
      <c r="S7" s="172"/>
      <c r="T7" s="179"/>
      <c r="U7" s="180"/>
      <c r="V7" s="180"/>
      <c r="W7" s="181" t="s">
        <v>14</v>
      </c>
      <c r="X7" s="182" t="str">
        <f>IF('Allgemeine Daten'!U10="","Eingabe fehlt!",'Allgemeine Daten'!U10)</f>
        <v>Eingabe fehlt!</v>
      </c>
      <c r="AC7" s="272"/>
    </row>
    <row r="8" spans="1:33" ht="14.25" x14ac:dyDescent="0.2">
      <c r="A8" s="169" t="s">
        <v>17</v>
      </c>
      <c r="B8" s="183"/>
      <c r="C8" s="183"/>
      <c r="D8" s="184" t="str">
        <f>IF('Allgemeine Daten'!E10="","Eingabe fehlt!",'Allgemeine Daten'!E10)</f>
        <v>Eingabe fehlt!</v>
      </c>
      <c r="E8" s="170"/>
      <c r="F8" s="185"/>
      <c r="G8" s="186" t="s">
        <v>92</v>
      </c>
      <c r="H8" s="187" t="str">
        <f>IF('Allgemeine Daten'!U14="","Eingabe fehlt!",'Allgemeine Daten'!U14)</f>
        <v>Nein</v>
      </c>
      <c r="I8" s="188" t="s">
        <v>93</v>
      </c>
      <c r="J8" s="189">
        <f>'Allgemeine Daten'!E11</f>
        <v>42736</v>
      </c>
      <c r="K8" s="188" t="s">
        <v>29</v>
      </c>
      <c r="L8" s="190">
        <f>+'Allgemeine Daten'!G11</f>
        <v>45291</v>
      </c>
      <c r="M8" s="190">
        <f>EOMONTH(L8,3)</f>
        <v>45382</v>
      </c>
      <c r="N8" s="191"/>
      <c r="O8" s="191"/>
      <c r="P8" s="192"/>
      <c r="Q8" s="192"/>
      <c r="R8" s="192"/>
      <c r="S8" s="171"/>
      <c r="T8" s="176"/>
      <c r="U8" s="176"/>
      <c r="V8" s="176"/>
      <c r="W8" s="176" t="s">
        <v>10</v>
      </c>
      <c r="X8" s="193" t="str">
        <f>IF('Allgemeine Daten'!E13&lt;&gt;"",IF(ISNUMBER(SEARCH("End*",'Allgemeine Daten'!E13)),'Allgemeine Daten'!E13,"Zwischenabr."),"Eingabe fehlt!")</f>
        <v>Eingabe fehlt!</v>
      </c>
    </row>
    <row r="9" spans="1:33" ht="15" thickBot="1" x14ac:dyDescent="0.25">
      <c r="A9" s="194" t="s">
        <v>98</v>
      </c>
      <c r="B9" s="195"/>
      <c r="C9" s="1274" t="str">
        <f>'Allgemeine Daten'!O9</f>
        <v>09_FO_53_Belegverzeichnis_EFRE_2014-2020_F&amp;E_Projekte</v>
      </c>
      <c r="D9" s="1274"/>
      <c r="E9" s="1274"/>
      <c r="F9" s="1274"/>
      <c r="G9" s="1274"/>
      <c r="H9" s="196"/>
      <c r="I9" s="196"/>
      <c r="J9" s="196"/>
      <c r="K9" s="196"/>
      <c r="L9" s="197"/>
      <c r="M9" s="197"/>
      <c r="N9" s="198" t="str">
        <f>CONCATENATE('Allgemeine Daten'!$T$7,"/",'Allgemeine Daten'!$T$8)</f>
        <v>Revision:/VKS-Version:</v>
      </c>
      <c r="O9" s="197"/>
      <c r="P9" s="197"/>
      <c r="Q9" s="197"/>
      <c r="R9" s="197"/>
      <c r="S9" s="197"/>
      <c r="T9" s="909" t="str">
        <f>CONCATENATE('Allgemeine Daten'!$U$7," / ",'Allgemeine Daten'!$U$8)</f>
        <v>005/06.2019 / 3</v>
      </c>
      <c r="U9" s="199"/>
      <c r="V9" s="198"/>
      <c r="W9" s="198" t="str">
        <f>'Allgemeine Daten'!$P$8</f>
        <v>gültig ab:</v>
      </c>
      <c r="X9" s="200" t="str">
        <f>'Allgemeine Daten'!$O$8</f>
        <v>01.05.2019</v>
      </c>
    </row>
    <row r="10" spans="1:33" s="27" customFormat="1" ht="4.5" customHeight="1" x14ac:dyDescent="0.2">
      <c r="A10" s="208"/>
      <c r="B10" s="209"/>
      <c r="C10" s="210"/>
      <c r="D10" s="211"/>
      <c r="E10" s="209"/>
      <c r="F10" s="211"/>
      <c r="G10" s="212"/>
      <c r="H10" s="213"/>
      <c r="I10" s="214"/>
      <c r="J10" s="214"/>
      <c r="K10" s="209"/>
      <c r="L10" s="215"/>
      <c r="M10" s="215"/>
      <c r="N10" s="215"/>
      <c r="O10" s="215"/>
      <c r="P10" s="215"/>
      <c r="Q10" s="215"/>
      <c r="R10" s="215"/>
      <c r="S10" s="209"/>
      <c r="T10" s="216"/>
      <c r="U10" s="217"/>
      <c r="V10" s="217"/>
      <c r="W10" s="217"/>
      <c r="X10" s="218"/>
      <c r="Y10" s="273"/>
      <c r="Z10" s="273"/>
      <c r="AA10" s="274"/>
      <c r="AB10" s="275"/>
      <c r="AC10" s="80"/>
      <c r="AD10" s="80"/>
      <c r="AE10" s="80"/>
      <c r="AF10" s="80"/>
      <c r="AG10" s="80"/>
    </row>
    <row r="11" spans="1:33" s="924" customFormat="1" ht="19.5" customHeight="1" x14ac:dyDescent="0.2">
      <c r="A11" s="910" t="s">
        <v>7</v>
      </c>
      <c r="B11" s="911"/>
      <c r="C11" s="912" t="str">
        <f ca="1">MID(CELL("filename",$AC$1),FIND("]",CELL("filename",$AC$1))+1,31)</f>
        <v>Leistungen Dritter</v>
      </c>
      <c r="D11" s="913"/>
      <c r="E11" s="913"/>
      <c r="F11" s="913"/>
      <c r="G11" s="913"/>
      <c r="H11" s="913"/>
      <c r="I11" s="914"/>
      <c r="J11" s="914"/>
      <c r="K11" s="911"/>
      <c r="L11" s="915" t="s">
        <v>270</v>
      </c>
      <c r="M11" s="1270" t="str">
        <f>IF('Allgemeine Daten'!E12="","Eingabe fehlt!",'Allgemeine Daten'!E12)</f>
        <v>Eingabe fehlt!</v>
      </c>
      <c r="N11" s="1270"/>
      <c r="O11" s="916"/>
      <c r="P11" s="1270"/>
      <c r="Q11" s="1270"/>
      <c r="R11" s="1270"/>
      <c r="S11" s="917" t="str">
        <f>"bis: "</f>
        <v xml:space="preserve">bis: </v>
      </c>
      <c r="T11" s="918" t="str">
        <f>IF('Allgemeine Daten'!G12="","Eingabe fehlt!",'Allgemeine Daten'!G12)</f>
        <v>Eingabe fehlt!</v>
      </c>
      <c r="U11" s="918"/>
      <c r="V11" s="919"/>
      <c r="W11" s="181" t="s">
        <v>0</v>
      </c>
      <c r="X11" s="920" t="str">
        <f>+X6</f>
        <v>Eingabe fehlt!</v>
      </c>
      <c r="Y11" s="921"/>
      <c r="Z11" s="921"/>
      <c r="AA11" s="922"/>
      <c r="AB11" s="923"/>
      <c r="AC11" s="916"/>
      <c r="AD11" s="916"/>
      <c r="AE11" s="916"/>
      <c r="AF11" s="916"/>
      <c r="AG11" s="916"/>
    </row>
    <row r="12" spans="1:33" s="26" customFormat="1" ht="4.5" customHeight="1" thickBot="1" x14ac:dyDescent="0.25">
      <c r="A12" s="1267" t="str">
        <f>IF(AND(X6&lt;&gt;"",LEN(X6)&lt;X10),"Eintrag auf Reiter der ersten Kostenart unvollständig!",IF(ISNUMBER(SEARCH("kos*",X6)),"Eingabe auf Reiter der ersten Kostenart fehlt noch!",""))</f>
        <v/>
      </c>
      <c r="B12" s="1267"/>
      <c r="C12" s="1267"/>
      <c r="D12" s="228"/>
      <c r="E12" s="228"/>
      <c r="F12" s="228"/>
      <c r="G12" s="229"/>
      <c r="H12" s="229"/>
      <c r="I12" s="230"/>
      <c r="J12" s="230"/>
      <c r="K12" s="231"/>
      <c r="L12" s="231"/>
      <c r="M12" s="231"/>
      <c r="N12" s="230"/>
      <c r="O12" s="230"/>
      <c r="P12" s="230"/>
      <c r="Q12" s="230"/>
      <c r="R12" s="230"/>
      <c r="S12" s="232"/>
      <c r="T12" s="1263"/>
      <c r="U12" s="1263"/>
      <c r="V12" s="1263"/>
      <c r="W12" s="1263"/>
      <c r="X12" s="1263"/>
      <c r="Y12" s="276"/>
      <c r="Z12" s="276"/>
      <c r="AA12" s="277"/>
      <c r="AB12" s="277"/>
      <c r="AC12" s="277"/>
      <c r="AD12" s="277"/>
      <c r="AE12" s="277"/>
      <c r="AF12" s="277"/>
      <c r="AG12" s="277"/>
    </row>
    <row r="13" spans="1:33" s="46" customFormat="1" ht="21.75" customHeight="1" thickBot="1" x14ac:dyDescent="0.25">
      <c r="A13" s="925" t="s">
        <v>100</v>
      </c>
      <c r="B13" s="926"/>
      <c r="C13" s="927"/>
      <c r="D13" s="927"/>
      <c r="E13" s="926"/>
      <c r="F13" s="927"/>
      <c r="G13" s="927"/>
      <c r="H13" s="928"/>
      <c r="I13" s="926"/>
      <c r="J13" s="926"/>
      <c r="K13" s="929"/>
      <c r="L13" s="929"/>
      <c r="M13" s="929"/>
      <c r="N13" s="926"/>
      <c r="O13" s="926"/>
      <c r="P13" s="926"/>
      <c r="Q13" s="926"/>
      <c r="R13" s="926"/>
      <c r="S13" s="926"/>
      <c r="T13" s="929"/>
      <c r="U13" s="930"/>
      <c r="V13" s="930"/>
      <c r="W13" s="931"/>
      <c r="X13" s="932" t="s">
        <v>101</v>
      </c>
      <c r="Y13" s="278"/>
      <c r="Z13" s="278"/>
      <c r="AA13" s="279"/>
      <c r="AB13" s="279"/>
      <c r="AC13" s="279"/>
      <c r="AD13" s="279"/>
      <c r="AE13" s="279"/>
      <c r="AF13" s="279"/>
      <c r="AG13" s="279"/>
    </row>
    <row r="14" spans="1:33" s="19" customFormat="1" ht="45" customHeight="1" x14ac:dyDescent="0.2">
      <c r="A14" s="1280" t="s">
        <v>112</v>
      </c>
      <c r="B14" s="1282" t="s">
        <v>113</v>
      </c>
      <c r="C14" s="1284" t="s">
        <v>1</v>
      </c>
      <c r="D14" s="1286" t="s">
        <v>115</v>
      </c>
      <c r="E14" s="1288" t="s">
        <v>214</v>
      </c>
      <c r="F14" s="1250" t="s">
        <v>271</v>
      </c>
      <c r="G14" s="1246" t="s">
        <v>272</v>
      </c>
      <c r="H14" s="1247"/>
      <c r="I14" s="1280" t="s">
        <v>117</v>
      </c>
      <c r="J14" s="1290"/>
      <c r="K14" s="1291"/>
      <c r="L14" s="1291"/>
      <c r="M14" s="1291"/>
      <c r="N14" s="1292"/>
      <c r="O14" s="1293" t="s">
        <v>91</v>
      </c>
      <c r="P14" s="1295" t="str">
        <f>IF('Allgemeine Daten'!U14="Ja","Buchhalterische Angaben zum Wirtschaftsgut","Angaben hierzu nicht erforderlich da kein Investitionsprojekt!")</f>
        <v>Angaben hierzu nicht erforderlich da kein Investitionsprojekt!</v>
      </c>
      <c r="Q14" s="1296"/>
      <c r="R14" s="1297"/>
      <c r="S14" s="1298" t="s">
        <v>116</v>
      </c>
      <c r="T14" s="1299"/>
      <c r="U14" s="1299"/>
      <c r="V14" s="933"/>
      <c r="W14" s="1260" t="s">
        <v>42</v>
      </c>
      <c r="X14" s="305" t="s">
        <v>255</v>
      </c>
      <c r="Y14" s="1240" t="s">
        <v>108</v>
      </c>
      <c r="Z14" s="1241"/>
      <c r="AA14" s="1242"/>
      <c r="AB14" s="1243"/>
      <c r="AC14" s="280"/>
      <c r="AD14" s="281"/>
      <c r="AE14" s="281"/>
      <c r="AF14" s="281"/>
      <c r="AG14" s="281"/>
    </row>
    <row r="15" spans="1:33" s="19" customFormat="1" ht="60" customHeight="1" thickBot="1" x14ac:dyDescent="0.25">
      <c r="A15" s="1281"/>
      <c r="B15" s="1283"/>
      <c r="C15" s="1285"/>
      <c r="D15" s="1287"/>
      <c r="E15" s="1289"/>
      <c r="F15" s="1251"/>
      <c r="G15" s="1248"/>
      <c r="H15" s="1249"/>
      <c r="I15" s="934" t="s">
        <v>273</v>
      </c>
      <c r="J15" s="935" t="s">
        <v>274</v>
      </c>
      <c r="K15" s="936" t="s">
        <v>275</v>
      </c>
      <c r="L15" s="937" t="s">
        <v>276</v>
      </c>
      <c r="M15" s="937" t="s">
        <v>277</v>
      </c>
      <c r="N15" s="938" t="s">
        <v>114</v>
      </c>
      <c r="O15" s="1294"/>
      <c r="P15" s="939" t="s">
        <v>16</v>
      </c>
      <c r="Q15" s="940" t="s">
        <v>57</v>
      </c>
      <c r="R15" s="941" t="s">
        <v>30</v>
      </c>
      <c r="S15" s="942" t="s">
        <v>278</v>
      </c>
      <c r="T15" s="937" t="s">
        <v>279</v>
      </c>
      <c r="U15" s="937" t="s">
        <v>280</v>
      </c>
      <c r="V15" s="943"/>
      <c r="W15" s="1261"/>
      <c r="X15" s="306" t="s">
        <v>281</v>
      </c>
      <c r="Y15" s="282" t="s">
        <v>109</v>
      </c>
      <c r="Z15" s="283" t="s">
        <v>110</v>
      </c>
      <c r="AA15" s="284" t="s">
        <v>111</v>
      </c>
      <c r="AB15" s="285" t="s">
        <v>50</v>
      </c>
      <c r="AC15" s="944">
        <f>SUBTOTAL(9,AC18:AC567)</f>
        <v>0</v>
      </c>
      <c r="AD15" s="944">
        <f t="shared" ref="AD15:AF15" si="0">SUBTOTAL(9,AD18:AD567)</f>
        <v>0</v>
      </c>
      <c r="AE15" s="944">
        <f t="shared" si="0"/>
        <v>0</v>
      </c>
      <c r="AF15" s="944">
        <f t="shared" si="0"/>
        <v>0</v>
      </c>
      <c r="AG15" s="281"/>
    </row>
    <row r="16" spans="1:33" s="19" customFormat="1" ht="24" customHeight="1" x14ac:dyDescent="0.2">
      <c r="A16" s="1278" t="s">
        <v>105</v>
      </c>
      <c r="B16" s="1244" t="s">
        <v>107</v>
      </c>
      <c r="C16" s="1245"/>
      <c r="D16" s="1245"/>
      <c r="E16" s="357" t="s">
        <v>31</v>
      </c>
      <c r="F16" s="234" t="s">
        <v>6</v>
      </c>
      <c r="G16" s="945" t="s">
        <v>3</v>
      </c>
      <c r="H16" s="946" t="s">
        <v>4</v>
      </c>
      <c r="I16" s="233" t="s">
        <v>32</v>
      </c>
      <c r="J16" s="235" t="s">
        <v>32</v>
      </c>
      <c r="K16" s="236" t="s">
        <v>6</v>
      </c>
      <c r="L16" s="814">
        <f>SUBTOTAL(9,L18:L567)</f>
        <v>0</v>
      </c>
      <c r="M16" s="814">
        <f>SUBTOTAL(9,M18:M567)</f>
        <v>0</v>
      </c>
      <c r="N16" s="237" t="s">
        <v>106</v>
      </c>
      <c r="O16" s="233" t="s">
        <v>31</v>
      </c>
      <c r="P16" s="233" t="s">
        <v>31</v>
      </c>
      <c r="Q16" s="235" t="s">
        <v>32</v>
      </c>
      <c r="R16" s="238" t="s">
        <v>31</v>
      </c>
      <c r="S16" s="233" t="s">
        <v>32</v>
      </c>
      <c r="T16" s="236" t="s">
        <v>6</v>
      </c>
      <c r="U16" s="809">
        <f>SUBTOTAL(9,U18:U567)</f>
        <v>0</v>
      </c>
      <c r="V16" s="239">
        <f>SUBTOTAL(9,V18:V567)</f>
        <v>0</v>
      </c>
      <c r="W16" s="240" t="s">
        <v>41</v>
      </c>
      <c r="X16" s="811" t="str">
        <f>IF(SUBTOTAL(9,X18:X567)=0,"0,00 ",SUBTOTAL(9,X18:X567))</f>
        <v xml:space="preserve">0,00 </v>
      </c>
      <c r="Y16" s="812" t="str">
        <f>IF(SUBTOTAL(9,Y18:Y567)=0,"0,00 ",SUBTOTAL(9,Y18:Y567))</f>
        <v xml:space="preserve">0,00 </v>
      </c>
      <c r="Z16" s="815" t="s">
        <v>31</v>
      </c>
      <c r="AA16" s="813">
        <f>MAX(SUBTOTAL(9,AA18:AA567),0)</f>
        <v>0</v>
      </c>
      <c r="AB16" s="816"/>
      <c r="AC16" s="286" t="s">
        <v>94</v>
      </c>
      <c r="AD16" s="286" t="s">
        <v>95</v>
      </c>
      <c r="AE16" s="286" t="s">
        <v>249</v>
      </c>
      <c r="AF16" s="286" t="s">
        <v>250</v>
      </c>
      <c r="AG16" s="281"/>
    </row>
    <row r="17" spans="1:33" s="20" customFormat="1" ht="20.100000000000001" customHeight="1" thickBot="1" x14ac:dyDescent="0.25">
      <c r="A17" s="1279"/>
      <c r="B17" s="947" t="s">
        <v>2</v>
      </c>
      <c r="C17" s="242"/>
      <c r="D17" s="356"/>
      <c r="E17" s="244"/>
      <c r="F17" s="243"/>
      <c r="G17" s="245"/>
      <c r="H17" s="246"/>
      <c r="I17" s="247"/>
      <c r="J17" s="248"/>
      <c r="K17" s="249"/>
      <c r="L17" s="250"/>
      <c r="M17" s="250"/>
      <c r="N17" s="251"/>
      <c r="O17" s="252"/>
      <c r="P17" s="253"/>
      <c r="Q17" s="254"/>
      <c r="R17" s="255"/>
      <c r="S17" s="248"/>
      <c r="T17" s="249"/>
      <c r="U17" s="250"/>
      <c r="V17" s="256"/>
      <c r="W17" s="257"/>
      <c r="X17" s="258"/>
      <c r="Y17" s="259"/>
      <c r="Z17" s="260"/>
      <c r="AA17" s="261"/>
      <c r="AB17" s="262"/>
      <c r="AC17" s="288" t="s">
        <v>251</v>
      </c>
      <c r="AD17" s="288" t="s">
        <v>252</v>
      </c>
      <c r="AE17" s="288" t="s">
        <v>253</v>
      </c>
      <c r="AF17" s="288" t="s">
        <v>254</v>
      </c>
      <c r="AG17" s="287"/>
    </row>
    <row r="18" spans="1:33" s="971" customFormat="1" ht="16.5" customHeight="1" thickTop="1" x14ac:dyDescent="0.2">
      <c r="A18" s="948">
        <v>1</v>
      </c>
      <c r="B18" s="949"/>
      <c r="C18" s="950"/>
      <c r="D18" s="951"/>
      <c r="E18" s="952"/>
      <c r="F18" s="953"/>
      <c r="G18" s="953"/>
      <c r="H18" s="954"/>
      <c r="I18" s="955"/>
      <c r="J18" s="956"/>
      <c r="K18" s="957"/>
      <c r="L18" s="958"/>
      <c r="M18" s="958"/>
      <c r="N18" s="959"/>
      <c r="O18" s="960"/>
      <c r="P18" s="961"/>
      <c r="Q18" s="962"/>
      <c r="R18" s="963"/>
      <c r="S18" s="964"/>
      <c r="T18" s="957"/>
      <c r="U18" s="965"/>
      <c r="V18" s="958"/>
      <c r="W18" s="966" t="s">
        <v>40</v>
      </c>
      <c r="X18" s="301"/>
      <c r="Y18" s="967"/>
      <c r="Z18" s="968"/>
      <c r="AA18" s="969">
        <f>IFERROR(X18+Y18,0)</f>
        <v>0</v>
      </c>
      <c r="AB18" s="292"/>
      <c r="AC18" s="280">
        <f>IF(AND($M18&lt;&gt;"",ABS($M18)&gt;ABS($L18)),1,0)</f>
        <v>0</v>
      </c>
      <c r="AD18" s="280">
        <f>IF($L18&lt;&gt;"",IF(AND($U18&lt;&gt;"",ABS($U18)&lt;&gt;ABS($L18),OR(AND(ISNONTEXT($N18),ABS($U18)&gt;ABS($L18)),$N18="")),1,0),0)</f>
        <v>0</v>
      </c>
      <c r="AE18" s="280">
        <f>IF(AND($X18&lt;&gt;0,$U18&lt;&gt;"",ABS($X18)&gt;ABS($U18)),1,0)</f>
        <v>0</v>
      </c>
      <c r="AF18" s="280">
        <f>IF(AND($X18&lt;&gt;0,$U18&lt;&gt;"",$M18&lt;&gt;"",ABS($X18)&gt;ABS($M18)),1,0)</f>
        <v>0</v>
      </c>
      <c r="AG18" s="970"/>
    </row>
    <row r="19" spans="1:33" s="22" customFormat="1" ht="16.5" customHeight="1" x14ac:dyDescent="0.2">
      <c r="A19" s="324">
        <v>2</v>
      </c>
      <c r="B19" s="325"/>
      <c r="C19" s="326"/>
      <c r="D19" s="327"/>
      <c r="E19" s="359"/>
      <c r="F19" s="328"/>
      <c r="G19" s="328"/>
      <c r="H19" s="329"/>
      <c r="I19" s="330"/>
      <c r="J19" s="331"/>
      <c r="K19" s="332"/>
      <c r="L19" s="333"/>
      <c r="M19" s="333"/>
      <c r="N19" s="334"/>
      <c r="O19" s="335"/>
      <c r="P19" s="336"/>
      <c r="Q19" s="337"/>
      <c r="R19" s="338"/>
      <c r="S19" s="339"/>
      <c r="T19" s="332"/>
      <c r="U19" s="340"/>
      <c r="V19" s="333"/>
      <c r="W19" s="450" t="s">
        <v>40</v>
      </c>
      <c r="X19" s="302"/>
      <c r="Y19" s="289"/>
      <c r="Z19" s="290"/>
      <c r="AA19" s="972">
        <f>IFERROR(X19+Y19,0)</f>
        <v>0</v>
      </c>
      <c r="AB19" s="293"/>
      <c r="AC19" s="280">
        <f>IF(AND($M19&lt;&gt;"",ABS($M19)&gt;ABS($L19)),1,0)</f>
        <v>0</v>
      </c>
      <c r="AD19" s="280">
        <f t="shared" ref="AD19:AD82" si="1">IF($L19&lt;&gt;"",IF(AND($U19&lt;&gt;"",ABS($U19)&lt;&gt;ABS($L19),OR(AND(ISNONTEXT($N19),ABS($U19)&gt;ABS($L19)),$N19="")),1,0),0)</f>
        <v>0</v>
      </c>
      <c r="AE19" s="280">
        <f>IF(AND($X19&lt;&gt;0,$U19&lt;&gt;"",ABS($X19)&gt;ABS($U19)),1,0)</f>
        <v>0</v>
      </c>
      <c r="AF19" s="280">
        <f t="shared" ref="AF19:AF82" si="2">IF(AND($X19&lt;&gt;0,$U19&lt;&gt;"",$M19&lt;&gt;"",ABS($X19)&gt;ABS($M19)),1,0)</f>
        <v>0</v>
      </c>
      <c r="AG19" s="294"/>
    </row>
    <row r="20" spans="1:33" s="22" customFormat="1" ht="16.5" customHeight="1" x14ac:dyDescent="0.2">
      <c r="A20" s="324">
        <v>3</v>
      </c>
      <c r="B20" s="325"/>
      <c r="C20" s="326"/>
      <c r="D20" s="327"/>
      <c r="E20" s="359"/>
      <c r="F20" s="328"/>
      <c r="G20" s="341"/>
      <c r="H20" s="342"/>
      <c r="I20" s="330"/>
      <c r="J20" s="331"/>
      <c r="K20" s="332"/>
      <c r="L20" s="333"/>
      <c r="M20" s="333"/>
      <c r="N20" s="334"/>
      <c r="O20" s="335"/>
      <c r="P20" s="336"/>
      <c r="Q20" s="337"/>
      <c r="R20" s="338"/>
      <c r="S20" s="339"/>
      <c r="T20" s="332"/>
      <c r="U20" s="340"/>
      <c r="V20" s="333"/>
      <c r="W20" s="450" t="s">
        <v>40</v>
      </c>
      <c r="X20" s="302"/>
      <c r="Y20" s="289"/>
      <c r="Z20" s="290"/>
      <c r="AA20" s="972">
        <f t="shared" ref="AA20:AA83" si="3">IFERROR(X20+Y20,0)</f>
        <v>0</v>
      </c>
      <c r="AB20" s="293"/>
      <c r="AC20" s="280">
        <f t="shared" ref="AC20:AC83" si="4">IF(AND($M20&lt;&gt;"",ABS($M20)&gt;ABS($L20)),1,0)</f>
        <v>0</v>
      </c>
      <c r="AD20" s="280">
        <f t="shared" si="1"/>
        <v>0</v>
      </c>
      <c r="AE20" s="280">
        <f t="shared" ref="AE20:AE83" si="5">IF(AND($X20&lt;&gt;0,$U20&lt;&gt;"",ABS($X20)&gt;ABS($U20)),1,0)</f>
        <v>0</v>
      </c>
      <c r="AF20" s="280">
        <f t="shared" si="2"/>
        <v>0</v>
      </c>
      <c r="AG20" s="294"/>
    </row>
    <row r="21" spans="1:33" s="22" customFormat="1" ht="16.5" customHeight="1" x14ac:dyDescent="0.2">
      <c r="A21" s="324">
        <v>4</v>
      </c>
      <c r="B21" s="325"/>
      <c r="C21" s="326"/>
      <c r="D21" s="327"/>
      <c r="E21" s="359"/>
      <c r="F21" s="328"/>
      <c r="G21" s="341"/>
      <c r="H21" s="342"/>
      <c r="I21" s="330"/>
      <c r="J21" s="331"/>
      <c r="K21" s="332"/>
      <c r="L21" s="333"/>
      <c r="M21" s="333"/>
      <c r="N21" s="334"/>
      <c r="O21" s="335"/>
      <c r="P21" s="336"/>
      <c r="Q21" s="337"/>
      <c r="R21" s="338"/>
      <c r="S21" s="339"/>
      <c r="T21" s="332"/>
      <c r="U21" s="340"/>
      <c r="V21" s="333"/>
      <c r="W21" s="450" t="s">
        <v>40</v>
      </c>
      <c r="X21" s="302"/>
      <c r="Y21" s="289"/>
      <c r="Z21" s="290"/>
      <c r="AA21" s="972">
        <f t="shared" si="3"/>
        <v>0</v>
      </c>
      <c r="AB21" s="293"/>
      <c r="AC21" s="280">
        <f t="shared" si="4"/>
        <v>0</v>
      </c>
      <c r="AD21" s="280">
        <f t="shared" si="1"/>
        <v>0</v>
      </c>
      <c r="AE21" s="280">
        <f t="shared" si="5"/>
        <v>0</v>
      </c>
      <c r="AF21" s="280">
        <f t="shared" si="2"/>
        <v>0</v>
      </c>
      <c r="AG21" s="294"/>
    </row>
    <row r="22" spans="1:33" s="22" customFormat="1" ht="16.5" customHeight="1" x14ac:dyDescent="0.2">
      <c r="A22" s="324">
        <v>5</v>
      </c>
      <c r="B22" s="325"/>
      <c r="C22" s="326"/>
      <c r="D22" s="327"/>
      <c r="E22" s="359"/>
      <c r="F22" s="328"/>
      <c r="G22" s="341"/>
      <c r="H22" s="342"/>
      <c r="I22" s="330"/>
      <c r="J22" s="331"/>
      <c r="K22" s="332"/>
      <c r="L22" s="333"/>
      <c r="M22" s="333"/>
      <c r="N22" s="334"/>
      <c r="O22" s="335"/>
      <c r="P22" s="336"/>
      <c r="Q22" s="337"/>
      <c r="R22" s="338"/>
      <c r="S22" s="339"/>
      <c r="T22" s="332"/>
      <c r="U22" s="340"/>
      <c r="V22" s="333"/>
      <c r="W22" s="450" t="s">
        <v>40</v>
      </c>
      <c r="X22" s="302"/>
      <c r="Y22" s="289"/>
      <c r="Z22" s="290"/>
      <c r="AA22" s="972">
        <f t="shared" si="3"/>
        <v>0</v>
      </c>
      <c r="AB22" s="293"/>
      <c r="AC22" s="280">
        <f t="shared" si="4"/>
        <v>0</v>
      </c>
      <c r="AD22" s="280">
        <f t="shared" si="1"/>
        <v>0</v>
      </c>
      <c r="AE22" s="280">
        <f t="shared" si="5"/>
        <v>0</v>
      </c>
      <c r="AF22" s="280">
        <f t="shared" si="2"/>
        <v>0</v>
      </c>
      <c r="AG22" s="294"/>
    </row>
    <row r="23" spans="1:33" s="22" customFormat="1" ht="16.5" customHeight="1" x14ac:dyDescent="0.2">
      <c r="A23" s="324">
        <v>6</v>
      </c>
      <c r="B23" s="325"/>
      <c r="C23" s="326"/>
      <c r="D23" s="327"/>
      <c r="E23" s="359"/>
      <c r="F23" s="328"/>
      <c r="G23" s="341"/>
      <c r="H23" s="342"/>
      <c r="I23" s="330"/>
      <c r="J23" s="331"/>
      <c r="K23" s="332"/>
      <c r="L23" s="333"/>
      <c r="M23" s="333"/>
      <c r="N23" s="334"/>
      <c r="O23" s="335"/>
      <c r="P23" s="336"/>
      <c r="Q23" s="337"/>
      <c r="R23" s="338"/>
      <c r="S23" s="339"/>
      <c r="T23" s="332"/>
      <c r="U23" s="340"/>
      <c r="V23" s="333"/>
      <c r="W23" s="450" t="s">
        <v>40</v>
      </c>
      <c r="X23" s="302"/>
      <c r="Y23" s="289"/>
      <c r="Z23" s="290"/>
      <c r="AA23" s="972">
        <f t="shared" si="3"/>
        <v>0</v>
      </c>
      <c r="AB23" s="293"/>
      <c r="AC23" s="280">
        <f t="shared" si="4"/>
        <v>0</v>
      </c>
      <c r="AD23" s="280">
        <f t="shared" si="1"/>
        <v>0</v>
      </c>
      <c r="AE23" s="280">
        <f t="shared" si="5"/>
        <v>0</v>
      </c>
      <c r="AF23" s="280">
        <f t="shared" si="2"/>
        <v>0</v>
      </c>
      <c r="AG23" s="294"/>
    </row>
    <row r="24" spans="1:33" s="22" customFormat="1" ht="16.5" customHeight="1" x14ac:dyDescent="0.2">
      <c r="A24" s="324">
        <v>7</v>
      </c>
      <c r="B24" s="325"/>
      <c r="C24" s="326"/>
      <c r="D24" s="327"/>
      <c r="E24" s="359"/>
      <c r="F24" s="328"/>
      <c r="G24" s="341"/>
      <c r="H24" s="342"/>
      <c r="I24" s="330"/>
      <c r="J24" s="331"/>
      <c r="K24" s="332"/>
      <c r="L24" s="333"/>
      <c r="M24" s="333"/>
      <c r="N24" s="334"/>
      <c r="O24" s="335"/>
      <c r="P24" s="336"/>
      <c r="Q24" s="337"/>
      <c r="R24" s="338"/>
      <c r="S24" s="339"/>
      <c r="T24" s="332"/>
      <c r="U24" s="340"/>
      <c r="V24" s="333"/>
      <c r="W24" s="450" t="s">
        <v>40</v>
      </c>
      <c r="X24" s="302"/>
      <c r="Y24" s="289"/>
      <c r="Z24" s="290"/>
      <c r="AA24" s="972">
        <f t="shared" si="3"/>
        <v>0</v>
      </c>
      <c r="AB24" s="293"/>
      <c r="AC24" s="280">
        <f t="shared" si="4"/>
        <v>0</v>
      </c>
      <c r="AD24" s="280">
        <f t="shared" si="1"/>
        <v>0</v>
      </c>
      <c r="AE24" s="280">
        <f t="shared" si="5"/>
        <v>0</v>
      </c>
      <c r="AF24" s="280">
        <f t="shared" si="2"/>
        <v>0</v>
      </c>
      <c r="AG24" s="294"/>
    </row>
    <row r="25" spans="1:33" s="22" customFormat="1" ht="16.5" customHeight="1" x14ac:dyDescent="0.2">
      <c r="A25" s="324">
        <v>8</v>
      </c>
      <c r="B25" s="325"/>
      <c r="C25" s="326"/>
      <c r="D25" s="327"/>
      <c r="E25" s="359"/>
      <c r="F25" s="328"/>
      <c r="G25" s="341"/>
      <c r="H25" s="342"/>
      <c r="I25" s="330"/>
      <c r="J25" s="331"/>
      <c r="K25" s="332"/>
      <c r="L25" s="333"/>
      <c r="M25" s="333"/>
      <c r="N25" s="334"/>
      <c r="O25" s="335"/>
      <c r="P25" s="336"/>
      <c r="Q25" s="337"/>
      <c r="R25" s="338"/>
      <c r="S25" s="339"/>
      <c r="T25" s="332"/>
      <c r="U25" s="340"/>
      <c r="V25" s="333"/>
      <c r="W25" s="450" t="s">
        <v>40</v>
      </c>
      <c r="X25" s="302"/>
      <c r="Y25" s="289"/>
      <c r="Z25" s="290"/>
      <c r="AA25" s="972">
        <f t="shared" si="3"/>
        <v>0</v>
      </c>
      <c r="AB25" s="293"/>
      <c r="AC25" s="280">
        <f t="shared" si="4"/>
        <v>0</v>
      </c>
      <c r="AD25" s="280">
        <f t="shared" si="1"/>
        <v>0</v>
      </c>
      <c r="AE25" s="280">
        <f t="shared" si="5"/>
        <v>0</v>
      </c>
      <c r="AF25" s="280">
        <f t="shared" si="2"/>
        <v>0</v>
      </c>
      <c r="AG25" s="294"/>
    </row>
    <row r="26" spans="1:33" s="22" customFormat="1" ht="16.5" customHeight="1" x14ac:dyDescent="0.2">
      <c r="A26" s="324">
        <v>9</v>
      </c>
      <c r="B26" s="325"/>
      <c r="C26" s="326"/>
      <c r="D26" s="327"/>
      <c r="E26" s="359"/>
      <c r="F26" s="328"/>
      <c r="G26" s="341"/>
      <c r="H26" s="342"/>
      <c r="I26" s="330"/>
      <c r="J26" s="331"/>
      <c r="K26" s="332"/>
      <c r="L26" s="333"/>
      <c r="M26" s="333"/>
      <c r="N26" s="334"/>
      <c r="O26" s="335"/>
      <c r="P26" s="336"/>
      <c r="Q26" s="337"/>
      <c r="R26" s="338"/>
      <c r="S26" s="339"/>
      <c r="T26" s="332"/>
      <c r="U26" s="340"/>
      <c r="V26" s="333"/>
      <c r="W26" s="450" t="s">
        <v>40</v>
      </c>
      <c r="X26" s="302"/>
      <c r="Y26" s="289"/>
      <c r="Z26" s="290"/>
      <c r="AA26" s="972">
        <f t="shared" si="3"/>
        <v>0</v>
      </c>
      <c r="AB26" s="293"/>
      <c r="AC26" s="280">
        <f t="shared" si="4"/>
        <v>0</v>
      </c>
      <c r="AD26" s="280">
        <f t="shared" si="1"/>
        <v>0</v>
      </c>
      <c r="AE26" s="280">
        <f t="shared" si="5"/>
        <v>0</v>
      </c>
      <c r="AF26" s="280">
        <f t="shared" si="2"/>
        <v>0</v>
      </c>
      <c r="AG26" s="294"/>
    </row>
    <row r="27" spans="1:33" s="22" customFormat="1" ht="16.5" customHeight="1" x14ac:dyDescent="0.2">
      <c r="A27" s="324">
        <v>10</v>
      </c>
      <c r="B27" s="325"/>
      <c r="C27" s="326"/>
      <c r="D27" s="327"/>
      <c r="E27" s="359"/>
      <c r="F27" s="328"/>
      <c r="G27" s="341"/>
      <c r="H27" s="342"/>
      <c r="I27" s="330"/>
      <c r="J27" s="331"/>
      <c r="K27" s="332"/>
      <c r="L27" s="333"/>
      <c r="M27" s="333"/>
      <c r="N27" s="334"/>
      <c r="O27" s="335"/>
      <c r="P27" s="336"/>
      <c r="Q27" s="337"/>
      <c r="R27" s="338"/>
      <c r="S27" s="339"/>
      <c r="T27" s="332"/>
      <c r="U27" s="340"/>
      <c r="V27" s="333"/>
      <c r="W27" s="450" t="s">
        <v>40</v>
      </c>
      <c r="X27" s="302"/>
      <c r="Y27" s="289"/>
      <c r="Z27" s="290"/>
      <c r="AA27" s="972">
        <f t="shared" si="3"/>
        <v>0</v>
      </c>
      <c r="AB27" s="293"/>
      <c r="AC27" s="280">
        <f t="shared" si="4"/>
        <v>0</v>
      </c>
      <c r="AD27" s="280">
        <f t="shared" si="1"/>
        <v>0</v>
      </c>
      <c r="AE27" s="280">
        <f t="shared" si="5"/>
        <v>0</v>
      </c>
      <c r="AF27" s="280">
        <f t="shared" si="2"/>
        <v>0</v>
      </c>
      <c r="AG27" s="294"/>
    </row>
    <row r="28" spans="1:33" s="22" customFormat="1" ht="16.5" customHeight="1" x14ac:dyDescent="0.2">
      <c r="A28" s="324">
        <v>11</v>
      </c>
      <c r="B28" s="343"/>
      <c r="C28" s="326"/>
      <c r="D28" s="327"/>
      <c r="E28" s="360"/>
      <c r="F28" s="328"/>
      <c r="G28" s="341"/>
      <c r="H28" s="342"/>
      <c r="I28" s="330"/>
      <c r="J28" s="331"/>
      <c r="K28" s="332"/>
      <c r="L28" s="333"/>
      <c r="M28" s="333"/>
      <c r="N28" s="334"/>
      <c r="O28" s="335"/>
      <c r="P28" s="336"/>
      <c r="Q28" s="337"/>
      <c r="R28" s="338"/>
      <c r="S28" s="339"/>
      <c r="T28" s="332"/>
      <c r="U28" s="340"/>
      <c r="V28" s="333"/>
      <c r="W28" s="450" t="s">
        <v>40</v>
      </c>
      <c r="X28" s="302"/>
      <c r="Y28" s="289"/>
      <c r="Z28" s="290"/>
      <c r="AA28" s="972">
        <f t="shared" si="3"/>
        <v>0</v>
      </c>
      <c r="AB28" s="293"/>
      <c r="AC28" s="280">
        <f t="shared" si="4"/>
        <v>0</v>
      </c>
      <c r="AD28" s="280">
        <f t="shared" si="1"/>
        <v>0</v>
      </c>
      <c r="AE28" s="280">
        <f t="shared" si="5"/>
        <v>0</v>
      </c>
      <c r="AF28" s="280">
        <f t="shared" si="2"/>
        <v>0</v>
      </c>
      <c r="AG28" s="294"/>
    </row>
    <row r="29" spans="1:33" s="22" customFormat="1" ht="16.5" customHeight="1" x14ac:dyDescent="0.2">
      <c r="A29" s="324">
        <v>12</v>
      </c>
      <c r="B29" s="325"/>
      <c r="C29" s="326"/>
      <c r="D29" s="327"/>
      <c r="E29" s="359"/>
      <c r="F29" s="328"/>
      <c r="G29" s="341"/>
      <c r="H29" s="342"/>
      <c r="I29" s="330"/>
      <c r="J29" s="331"/>
      <c r="K29" s="332"/>
      <c r="L29" s="333"/>
      <c r="M29" s="333"/>
      <c r="N29" s="334"/>
      <c r="O29" s="335"/>
      <c r="P29" s="336"/>
      <c r="Q29" s="337"/>
      <c r="R29" s="338"/>
      <c r="S29" s="339"/>
      <c r="T29" s="332"/>
      <c r="U29" s="340"/>
      <c r="V29" s="333"/>
      <c r="W29" s="450" t="s">
        <v>40</v>
      </c>
      <c r="X29" s="302"/>
      <c r="Y29" s="289"/>
      <c r="Z29" s="290"/>
      <c r="AA29" s="972">
        <f t="shared" si="3"/>
        <v>0</v>
      </c>
      <c r="AB29" s="293"/>
      <c r="AC29" s="280">
        <f t="shared" si="4"/>
        <v>0</v>
      </c>
      <c r="AD29" s="280">
        <f t="shared" si="1"/>
        <v>0</v>
      </c>
      <c r="AE29" s="280">
        <f t="shared" si="5"/>
        <v>0</v>
      </c>
      <c r="AF29" s="280">
        <f t="shared" si="2"/>
        <v>0</v>
      </c>
      <c r="AG29" s="294"/>
    </row>
    <row r="30" spans="1:33" s="22" customFormat="1" ht="16.5" customHeight="1" x14ac:dyDescent="0.2">
      <c r="A30" s="324">
        <v>13</v>
      </c>
      <c r="B30" s="325"/>
      <c r="C30" s="326"/>
      <c r="D30" s="327"/>
      <c r="E30" s="359"/>
      <c r="F30" s="328"/>
      <c r="G30" s="341"/>
      <c r="H30" s="342"/>
      <c r="I30" s="330"/>
      <c r="J30" s="331"/>
      <c r="K30" s="332"/>
      <c r="L30" s="333"/>
      <c r="M30" s="333"/>
      <c r="N30" s="334"/>
      <c r="O30" s="335"/>
      <c r="P30" s="336"/>
      <c r="Q30" s="337"/>
      <c r="R30" s="338"/>
      <c r="S30" s="339"/>
      <c r="T30" s="332"/>
      <c r="U30" s="340"/>
      <c r="V30" s="333"/>
      <c r="W30" s="450" t="s">
        <v>40</v>
      </c>
      <c r="X30" s="302"/>
      <c r="Y30" s="289"/>
      <c r="Z30" s="290"/>
      <c r="AA30" s="972">
        <f t="shared" si="3"/>
        <v>0</v>
      </c>
      <c r="AB30" s="293"/>
      <c r="AC30" s="280">
        <f t="shared" si="4"/>
        <v>0</v>
      </c>
      <c r="AD30" s="280">
        <f t="shared" si="1"/>
        <v>0</v>
      </c>
      <c r="AE30" s="280">
        <f t="shared" si="5"/>
        <v>0</v>
      </c>
      <c r="AF30" s="280">
        <f t="shared" si="2"/>
        <v>0</v>
      </c>
      <c r="AG30" s="294"/>
    </row>
    <row r="31" spans="1:33" s="22" customFormat="1" ht="16.5" customHeight="1" x14ac:dyDescent="0.2">
      <c r="A31" s="324">
        <v>14</v>
      </c>
      <c r="B31" s="325"/>
      <c r="C31" s="326"/>
      <c r="D31" s="327"/>
      <c r="E31" s="359"/>
      <c r="F31" s="328"/>
      <c r="G31" s="341"/>
      <c r="H31" s="342"/>
      <c r="I31" s="330"/>
      <c r="J31" s="331"/>
      <c r="K31" s="332"/>
      <c r="L31" s="333"/>
      <c r="M31" s="333"/>
      <c r="N31" s="334"/>
      <c r="O31" s="335"/>
      <c r="P31" s="336"/>
      <c r="Q31" s="337"/>
      <c r="R31" s="338"/>
      <c r="S31" s="339"/>
      <c r="T31" s="332"/>
      <c r="U31" s="340"/>
      <c r="V31" s="333"/>
      <c r="W31" s="450" t="s">
        <v>40</v>
      </c>
      <c r="X31" s="302"/>
      <c r="Y31" s="289"/>
      <c r="Z31" s="290"/>
      <c r="AA31" s="972">
        <f t="shared" si="3"/>
        <v>0</v>
      </c>
      <c r="AB31" s="293"/>
      <c r="AC31" s="280">
        <f t="shared" si="4"/>
        <v>0</v>
      </c>
      <c r="AD31" s="280">
        <f t="shared" si="1"/>
        <v>0</v>
      </c>
      <c r="AE31" s="280">
        <f t="shared" si="5"/>
        <v>0</v>
      </c>
      <c r="AF31" s="280">
        <f t="shared" si="2"/>
        <v>0</v>
      </c>
      <c r="AG31" s="294"/>
    </row>
    <row r="32" spans="1:33" s="22" customFormat="1" ht="16.5" customHeight="1" x14ac:dyDescent="0.2">
      <c r="A32" s="324">
        <v>15</v>
      </c>
      <c r="B32" s="325"/>
      <c r="C32" s="326"/>
      <c r="D32" s="327"/>
      <c r="E32" s="359"/>
      <c r="F32" s="328"/>
      <c r="G32" s="341"/>
      <c r="H32" s="342"/>
      <c r="I32" s="330"/>
      <c r="J32" s="331"/>
      <c r="K32" s="332"/>
      <c r="L32" s="333"/>
      <c r="M32" s="333"/>
      <c r="N32" s="334"/>
      <c r="O32" s="335"/>
      <c r="P32" s="336"/>
      <c r="Q32" s="337"/>
      <c r="R32" s="338"/>
      <c r="S32" s="339"/>
      <c r="T32" s="332"/>
      <c r="U32" s="340"/>
      <c r="V32" s="333"/>
      <c r="W32" s="450" t="s">
        <v>40</v>
      </c>
      <c r="X32" s="302"/>
      <c r="Y32" s="289"/>
      <c r="Z32" s="290"/>
      <c r="AA32" s="972">
        <f t="shared" si="3"/>
        <v>0</v>
      </c>
      <c r="AB32" s="293"/>
      <c r="AC32" s="280">
        <f t="shared" si="4"/>
        <v>0</v>
      </c>
      <c r="AD32" s="280">
        <f t="shared" si="1"/>
        <v>0</v>
      </c>
      <c r="AE32" s="280">
        <f t="shared" si="5"/>
        <v>0</v>
      </c>
      <c r="AF32" s="280">
        <f t="shared" si="2"/>
        <v>0</v>
      </c>
      <c r="AG32" s="294"/>
    </row>
    <row r="33" spans="1:33" s="22" customFormat="1" ht="16.5" customHeight="1" x14ac:dyDescent="0.2">
      <c r="A33" s="324">
        <v>16</v>
      </c>
      <c r="B33" s="325"/>
      <c r="C33" s="326"/>
      <c r="D33" s="327"/>
      <c r="E33" s="359"/>
      <c r="F33" s="328"/>
      <c r="G33" s="341"/>
      <c r="H33" s="342"/>
      <c r="I33" s="330"/>
      <c r="J33" s="331"/>
      <c r="K33" s="332"/>
      <c r="L33" s="333"/>
      <c r="M33" s="333"/>
      <c r="N33" s="334"/>
      <c r="O33" s="335"/>
      <c r="P33" s="336"/>
      <c r="Q33" s="337"/>
      <c r="R33" s="338"/>
      <c r="S33" s="339"/>
      <c r="T33" s="332"/>
      <c r="U33" s="340"/>
      <c r="V33" s="333"/>
      <c r="W33" s="450" t="s">
        <v>40</v>
      </c>
      <c r="X33" s="302"/>
      <c r="Y33" s="289"/>
      <c r="Z33" s="290"/>
      <c r="AA33" s="972">
        <f t="shared" si="3"/>
        <v>0</v>
      </c>
      <c r="AB33" s="293"/>
      <c r="AC33" s="280">
        <f t="shared" si="4"/>
        <v>0</v>
      </c>
      <c r="AD33" s="280">
        <f t="shared" si="1"/>
        <v>0</v>
      </c>
      <c r="AE33" s="280">
        <f t="shared" si="5"/>
        <v>0</v>
      </c>
      <c r="AF33" s="280">
        <f t="shared" si="2"/>
        <v>0</v>
      </c>
      <c r="AG33" s="294"/>
    </row>
    <row r="34" spans="1:33" s="22" customFormat="1" ht="16.5" customHeight="1" x14ac:dyDescent="0.2">
      <c r="A34" s="324">
        <v>17</v>
      </c>
      <c r="B34" s="325"/>
      <c r="C34" s="326"/>
      <c r="D34" s="327"/>
      <c r="E34" s="359"/>
      <c r="F34" s="328"/>
      <c r="G34" s="341"/>
      <c r="H34" s="342"/>
      <c r="I34" s="330"/>
      <c r="J34" s="331"/>
      <c r="K34" s="332"/>
      <c r="L34" s="333"/>
      <c r="M34" s="333"/>
      <c r="N34" s="334"/>
      <c r="O34" s="335"/>
      <c r="P34" s="336"/>
      <c r="Q34" s="337"/>
      <c r="R34" s="338"/>
      <c r="S34" s="339"/>
      <c r="T34" s="332"/>
      <c r="U34" s="340"/>
      <c r="V34" s="333"/>
      <c r="W34" s="450" t="s">
        <v>40</v>
      </c>
      <c r="X34" s="302"/>
      <c r="Y34" s="289"/>
      <c r="Z34" s="290"/>
      <c r="AA34" s="972">
        <f t="shared" si="3"/>
        <v>0</v>
      </c>
      <c r="AB34" s="293"/>
      <c r="AC34" s="280">
        <f t="shared" si="4"/>
        <v>0</v>
      </c>
      <c r="AD34" s="280">
        <f t="shared" si="1"/>
        <v>0</v>
      </c>
      <c r="AE34" s="280">
        <f t="shared" si="5"/>
        <v>0</v>
      </c>
      <c r="AF34" s="280">
        <f t="shared" si="2"/>
        <v>0</v>
      </c>
      <c r="AG34" s="294"/>
    </row>
    <row r="35" spans="1:33" s="22" customFormat="1" ht="16.5" customHeight="1" x14ac:dyDescent="0.2">
      <c r="A35" s="324">
        <v>18</v>
      </c>
      <c r="B35" s="325"/>
      <c r="C35" s="326"/>
      <c r="D35" s="327"/>
      <c r="E35" s="359"/>
      <c r="F35" s="328"/>
      <c r="G35" s="341"/>
      <c r="H35" s="342"/>
      <c r="I35" s="330"/>
      <c r="J35" s="331"/>
      <c r="K35" s="332"/>
      <c r="L35" s="333"/>
      <c r="M35" s="333"/>
      <c r="N35" s="334"/>
      <c r="O35" s="335"/>
      <c r="P35" s="336"/>
      <c r="Q35" s="337"/>
      <c r="R35" s="338"/>
      <c r="S35" s="339"/>
      <c r="T35" s="332"/>
      <c r="U35" s="340"/>
      <c r="V35" s="333"/>
      <c r="W35" s="450" t="s">
        <v>40</v>
      </c>
      <c r="X35" s="302"/>
      <c r="Y35" s="289"/>
      <c r="Z35" s="290"/>
      <c r="AA35" s="972">
        <f t="shared" si="3"/>
        <v>0</v>
      </c>
      <c r="AB35" s="293"/>
      <c r="AC35" s="280">
        <f t="shared" si="4"/>
        <v>0</v>
      </c>
      <c r="AD35" s="280">
        <f t="shared" si="1"/>
        <v>0</v>
      </c>
      <c r="AE35" s="280">
        <f t="shared" si="5"/>
        <v>0</v>
      </c>
      <c r="AF35" s="280">
        <f t="shared" si="2"/>
        <v>0</v>
      </c>
      <c r="AG35" s="294"/>
    </row>
    <row r="36" spans="1:33" s="22" customFormat="1" ht="16.5" customHeight="1" x14ac:dyDescent="0.2">
      <c r="A36" s="324">
        <v>19</v>
      </c>
      <c r="B36" s="325"/>
      <c r="C36" s="326"/>
      <c r="D36" s="327"/>
      <c r="E36" s="359"/>
      <c r="F36" s="328"/>
      <c r="G36" s="341"/>
      <c r="H36" s="342"/>
      <c r="I36" s="330"/>
      <c r="J36" s="331"/>
      <c r="K36" s="332"/>
      <c r="L36" s="333"/>
      <c r="M36" s="333"/>
      <c r="N36" s="334"/>
      <c r="O36" s="335"/>
      <c r="P36" s="336"/>
      <c r="Q36" s="337"/>
      <c r="R36" s="338"/>
      <c r="S36" s="339"/>
      <c r="T36" s="332"/>
      <c r="U36" s="340"/>
      <c r="V36" s="333"/>
      <c r="W36" s="450" t="s">
        <v>40</v>
      </c>
      <c r="X36" s="302"/>
      <c r="Y36" s="289"/>
      <c r="Z36" s="290"/>
      <c r="AA36" s="972">
        <f t="shared" si="3"/>
        <v>0</v>
      </c>
      <c r="AB36" s="293"/>
      <c r="AC36" s="280">
        <f t="shared" si="4"/>
        <v>0</v>
      </c>
      <c r="AD36" s="280">
        <f t="shared" si="1"/>
        <v>0</v>
      </c>
      <c r="AE36" s="280">
        <f t="shared" si="5"/>
        <v>0</v>
      </c>
      <c r="AF36" s="280">
        <f t="shared" si="2"/>
        <v>0</v>
      </c>
      <c r="AG36" s="294"/>
    </row>
    <row r="37" spans="1:33" s="22" customFormat="1" ht="16.5" customHeight="1" x14ac:dyDescent="0.2">
      <c r="A37" s="324">
        <v>20</v>
      </c>
      <c r="B37" s="325"/>
      <c r="C37" s="326"/>
      <c r="D37" s="327"/>
      <c r="E37" s="359"/>
      <c r="F37" s="328"/>
      <c r="G37" s="341"/>
      <c r="H37" s="342"/>
      <c r="I37" s="330"/>
      <c r="J37" s="331"/>
      <c r="K37" s="332"/>
      <c r="L37" s="333"/>
      <c r="M37" s="333"/>
      <c r="N37" s="334"/>
      <c r="O37" s="335"/>
      <c r="P37" s="336"/>
      <c r="Q37" s="337"/>
      <c r="R37" s="338"/>
      <c r="S37" s="339"/>
      <c r="T37" s="332"/>
      <c r="U37" s="340"/>
      <c r="V37" s="333"/>
      <c r="W37" s="450" t="s">
        <v>40</v>
      </c>
      <c r="X37" s="302"/>
      <c r="Y37" s="289"/>
      <c r="Z37" s="290"/>
      <c r="AA37" s="972">
        <f t="shared" si="3"/>
        <v>0</v>
      </c>
      <c r="AB37" s="293"/>
      <c r="AC37" s="280">
        <f t="shared" si="4"/>
        <v>0</v>
      </c>
      <c r="AD37" s="280">
        <f t="shared" si="1"/>
        <v>0</v>
      </c>
      <c r="AE37" s="280">
        <f t="shared" si="5"/>
        <v>0</v>
      </c>
      <c r="AF37" s="280">
        <f t="shared" si="2"/>
        <v>0</v>
      </c>
      <c r="AG37" s="294"/>
    </row>
    <row r="38" spans="1:33" s="22" customFormat="1" ht="16.5" customHeight="1" x14ac:dyDescent="0.2">
      <c r="A38" s="324">
        <v>21</v>
      </c>
      <c r="B38" s="325"/>
      <c r="C38" s="326"/>
      <c r="D38" s="327"/>
      <c r="E38" s="359"/>
      <c r="F38" s="328"/>
      <c r="G38" s="341"/>
      <c r="H38" s="342"/>
      <c r="I38" s="330"/>
      <c r="J38" s="331"/>
      <c r="K38" s="332"/>
      <c r="L38" s="333"/>
      <c r="M38" s="333"/>
      <c r="N38" s="334"/>
      <c r="O38" s="335"/>
      <c r="P38" s="336"/>
      <c r="Q38" s="337"/>
      <c r="R38" s="338"/>
      <c r="S38" s="339"/>
      <c r="T38" s="332"/>
      <c r="U38" s="340"/>
      <c r="V38" s="333"/>
      <c r="W38" s="450" t="s">
        <v>40</v>
      </c>
      <c r="X38" s="302"/>
      <c r="Y38" s="289"/>
      <c r="Z38" s="290"/>
      <c r="AA38" s="972">
        <f t="shared" si="3"/>
        <v>0</v>
      </c>
      <c r="AB38" s="293"/>
      <c r="AC38" s="280">
        <f t="shared" si="4"/>
        <v>0</v>
      </c>
      <c r="AD38" s="280">
        <f t="shared" si="1"/>
        <v>0</v>
      </c>
      <c r="AE38" s="280">
        <f t="shared" si="5"/>
        <v>0</v>
      </c>
      <c r="AF38" s="280">
        <f t="shared" si="2"/>
        <v>0</v>
      </c>
      <c r="AG38" s="294"/>
    </row>
    <row r="39" spans="1:33" s="22" customFormat="1" ht="16.5" customHeight="1" x14ac:dyDescent="0.2">
      <c r="A39" s="324">
        <v>22</v>
      </c>
      <c r="B39" s="325"/>
      <c r="C39" s="326"/>
      <c r="D39" s="327"/>
      <c r="E39" s="359"/>
      <c r="F39" s="328"/>
      <c r="G39" s="341"/>
      <c r="H39" s="342"/>
      <c r="I39" s="330"/>
      <c r="J39" s="331"/>
      <c r="K39" s="332"/>
      <c r="L39" s="333"/>
      <c r="M39" s="333"/>
      <c r="N39" s="334"/>
      <c r="O39" s="335"/>
      <c r="P39" s="336"/>
      <c r="Q39" s="337"/>
      <c r="R39" s="338"/>
      <c r="S39" s="339"/>
      <c r="T39" s="332"/>
      <c r="U39" s="340"/>
      <c r="V39" s="333"/>
      <c r="W39" s="450" t="s">
        <v>40</v>
      </c>
      <c r="X39" s="302"/>
      <c r="Y39" s="289"/>
      <c r="Z39" s="290"/>
      <c r="AA39" s="972">
        <f t="shared" si="3"/>
        <v>0</v>
      </c>
      <c r="AB39" s="293"/>
      <c r="AC39" s="280">
        <f t="shared" si="4"/>
        <v>0</v>
      </c>
      <c r="AD39" s="280">
        <f t="shared" si="1"/>
        <v>0</v>
      </c>
      <c r="AE39" s="280">
        <f t="shared" si="5"/>
        <v>0</v>
      </c>
      <c r="AF39" s="280">
        <f t="shared" si="2"/>
        <v>0</v>
      </c>
      <c r="AG39" s="294"/>
    </row>
    <row r="40" spans="1:33" s="22" customFormat="1" ht="16.5" customHeight="1" x14ac:dyDescent="0.2">
      <c r="A40" s="324">
        <v>23</v>
      </c>
      <c r="B40" s="325"/>
      <c r="C40" s="326"/>
      <c r="D40" s="327"/>
      <c r="E40" s="359"/>
      <c r="F40" s="328"/>
      <c r="G40" s="341"/>
      <c r="H40" s="342"/>
      <c r="I40" s="330"/>
      <c r="J40" s="331"/>
      <c r="K40" s="332"/>
      <c r="L40" s="333"/>
      <c r="M40" s="333"/>
      <c r="N40" s="334"/>
      <c r="O40" s="335"/>
      <c r="P40" s="336"/>
      <c r="Q40" s="337"/>
      <c r="R40" s="338"/>
      <c r="S40" s="339"/>
      <c r="T40" s="332"/>
      <c r="U40" s="340"/>
      <c r="V40" s="333"/>
      <c r="W40" s="450" t="s">
        <v>40</v>
      </c>
      <c r="X40" s="302"/>
      <c r="Y40" s="289"/>
      <c r="Z40" s="290"/>
      <c r="AA40" s="972">
        <f t="shared" si="3"/>
        <v>0</v>
      </c>
      <c r="AB40" s="293"/>
      <c r="AC40" s="280">
        <f t="shared" si="4"/>
        <v>0</v>
      </c>
      <c r="AD40" s="280">
        <f t="shared" si="1"/>
        <v>0</v>
      </c>
      <c r="AE40" s="280">
        <f t="shared" si="5"/>
        <v>0</v>
      </c>
      <c r="AF40" s="280">
        <f t="shared" si="2"/>
        <v>0</v>
      </c>
      <c r="AG40" s="294"/>
    </row>
    <row r="41" spans="1:33" s="22" customFormat="1" ht="16.5" customHeight="1" x14ac:dyDescent="0.2">
      <c r="A41" s="324">
        <v>24</v>
      </c>
      <c r="B41" s="325"/>
      <c r="C41" s="326"/>
      <c r="D41" s="327"/>
      <c r="E41" s="359"/>
      <c r="F41" s="328"/>
      <c r="G41" s="341"/>
      <c r="H41" s="342"/>
      <c r="I41" s="330"/>
      <c r="J41" s="331"/>
      <c r="K41" s="332"/>
      <c r="L41" s="333"/>
      <c r="M41" s="333"/>
      <c r="N41" s="334"/>
      <c r="O41" s="335"/>
      <c r="P41" s="336"/>
      <c r="Q41" s="337"/>
      <c r="R41" s="338"/>
      <c r="S41" s="339"/>
      <c r="T41" s="332"/>
      <c r="U41" s="340"/>
      <c r="V41" s="333"/>
      <c r="W41" s="450" t="s">
        <v>40</v>
      </c>
      <c r="X41" s="302"/>
      <c r="Y41" s="289"/>
      <c r="Z41" s="290"/>
      <c r="AA41" s="972">
        <f t="shared" si="3"/>
        <v>0</v>
      </c>
      <c r="AB41" s="293"/>
      <c r="AC41" s="280">
        <f t="shared" si="4"/>
        <v>0</v>
      </c>
      <c r="AD41" s="280">
        <f t="shared" si="1"/>
        <v>0</v>
      </c>
      <c r="AE41" s="280">
        <f t="shared" si="5"/>
        <v>0</v>
      </c>
      <c r="AF41" s="280">
        <f t="shared" si="2"/>
        <v>0</v>
      </c>
      <c r="AG41" s="294"/>
    </row>
    <row r="42" spans="1:33" s="22" customFormat="1" ht="16.5" customHeight="1" x14ac:dyDescent="0.2">
      <c r="A42" s="324">
        <v>25</v>
      </c>
      <c r="B42" s="325"/>
      <c r="C42" s="326"/>
      <c r="D42" s="327"/>
      <c r="E42" s="359"/>
      <c r="F42" s="328"/>
      <c r="G42" s="341"/>
      <c r="H42" s="342"/>
      <c r="I42" s="330"/>
      <c r="J42" s="331"/>
      <c r="K42" s="332"/>
      <c r="L42" s="333"/>
      <c r="M42" s="333"/>
      <c r="N42" s="334"/>
      <c r="O42" s="335"/>
      <c r="P42" s="336"/>
      <c r="Q42" s="337"/>
      <c r="R42" s="338"/>
      <c r="S42" s="339"/>
      <c r="T42" s="332"/>
      <c r="U42" s="340"/>
      <c r="V42" s="333"/>
      <c r="W42" s="450" t="s">
        <v>40</v>
      </c>
      <c r="X42" s="302"/>
      <c r="Y42" s="289"/>
      <c r="Z42" s="290"/>
      <c r="AA42" s="972">
        <f t="shared" si="3"/>
        <v>0</v>
      </c>
      <c r="AB42" s="293"/>
      <c r="AC42" s="280">
        <f t="shared" si="4"/>
        <v>0</v>
      </c>
      <c r="AD42" s="280">
        <f t="shared" si="1"/>
        <v>0</v>
      </c>
      <c r="AE42" s="280">
        <f t="shared" si="5"/>
        <v>0</v>
      </c>
      <c r="AF42" s="280">
        <f t="shared" si="2"/>
        <v>0</v>
      </c>
      <c r="AG42" s="294"/>
    </row>
    <row r="43" spans="1:33" s="22" customFormat="1" ht="16.5" customHeight="1" x14ac:dyDescent="0.2">
      <c r="A43" s="324">
        <v>26</v>
      </c>
      <c r="B43" s="325"/>
      <c r="C43" s="326"/>
      <c r="D43" s="327"/>
      <c r="E43" s="359"/>
      <c r="F43" s="328"/>
      <c r="G43" s="341"/>
      <c r="H43" s="342"/>
      <c r="I43" s="330"/>
      <c r="J43" s="331"/>
      <c r="K43" s="332"/>
      <c r="L43" s="333"/>
      <c r="M43" s="333"/>
      <c r="N43" s="334"/>
      <c r="O43" s="335"/>
      <c r="P43" s="336"/>
      <c r="Q43" s="337"/>
      <c r="R43" s="338"/>
      <c r="S43" s="339"/>
      <c r="T43" s="332"/>
      <c r="U43" s="340"/>
      <c r="V43" s="333"/>
      <c r="W43" s="450" t="s">
        <v>40</v>
      </c>
      <c r="X43" s="302"/>
      <c r="Y43" s="289"/>
      <c r="Z43" s="290"/>
      <c r="AA43" s="972">
        <f t="shared" si="3"/>
        <v>0</v>
      </c>
      <c r="AB43" s="293"/>
      <c r="AC43" s="280">
        <f t="shared" si="4"/>
        <v>0</v>
      </c>
      <c r="AD43" s="280">
        <f t="shared" si="1"/>
        <v>0</v>
      </c>
      <c r="AE43" s="280">
        <f t="shared" si="5"/>
        <v>0</v>
      </c>
      <c r="AF43" s="280">
        <f t="shared" si="2"/>
        <v>0</v>
      </c>
      <c r="AG43" s="294"/>
    </row>
    <row r="44" spans="1:33" s="22" customFormat="1" ht="16.5" customHeight="1" x14ac:dyDescent="0.2">
      <c r="A44" s="324">
        <v>27</v>
      </c>
      <c r="B44" s="325"/>
      <c r="C44" s="326"/>
      <c r="D44" s="327"/>
      <c r="E44" s="359"/>
      <c r="F44" s="328"/>
      <c r="G44" s="341"/>
      <c r="H44" s="342"/>
      <c r="I44" s="330"/>
      <c r="J44" s="331"/>
      <c r="K44" s="332"/>
      <c r="L44" s="333"/>
      <c r="M44" s="333"/>
      <c r="N44" s="334"/>
      <c r="O44" s="335"/>
      <c r="P44" s="336"/>
      <c r="Q44" s="337"/>
      <c r="R44" s="338"/>
      <c r="S44" s="339"/>
      <c r="T44" s="332"/>
      <c r="U44" s="340"/>
      <c r="V44" s="333"/>
      <c r="W44" s="450" t="s">
        <v>40</v>
      </c>
      <c r="X44" s="302"/>
      <c r="Y44" s="289"/>
      <c r="Z44" s="290"/>
      <c r="AA44" s="972">
        <f t="shared" si="3"/>
        <v>0</v>
      </c>
      <c r="AB44" s="293"/>
      <c r="AC44" s="280">
        <f t="shared" si="4"/>
        <v>0</v>
      </c>
      <c r="AD44" s="280">
        <f t="shared" si="1"/>
        <v>0</v>
      </c>
      <c r="AE44" s="280">
        <f t="shared" si="5"/>
        <v>0</v>
      </c>
      <c r="AF44" s="280">
        <f t="shared" si="2"/>
        <v>0</v>
      </c>
      <c r="AG44" s="294"/>
    </row>
    <row r="45" spans="1:33" s="22" customFormat="1" ht="16.5" customHeight="1" x14ac:dyDescent="0.2">
      <c r="A45" s="324">
        <v>28</v>
      </c>
      <c r="B45" s="325"/>
      <c r="C45" s="326"/>
      <c r="D45" s="327"/>
      <c r="E45" s="359"/>
      <c r="F45" s="328"/>
      <c r="G45" s="341"/>
      <c r="H45" s="342"/>
      <c r="I45" s="330"/>
      <c r="J45" s="331"/>
      <c r="K45" s="332"/>
      <c r="L45" s="333"/>
      <c r="M45" s="333"/>
      <c r="N45" s="334"/>
      <c r="O45" s="335"/>
      <c r="P45" s="336"/>
      <c r="Q45" s="337"/>
      <c r="R45" s="338"/>
      <c r="S45" s="339"/>
      <c r="T45" s="332"/>
      <c r="U45" s="340"/>
      <c r="V45" s="333"/>
      <c r="W45" s="450" t="s">
        <v>40</v>
      </c>
      <c r="X45" s="302"/>
      <c r="Y45" s="289"/>
      <c r="Z45" s="290"/>
      <c r="AA45" s="972">
        <f t="shared" si="3"/>
        <v>0</v>
      </c>
      <c r="AB45" s="293"/>
      <c r="AC45" s="280">
        <f t="shared" si="4"/>
        <v>0</v>
      </c>
      <c r="AD45" s="280">
        <f t="shared" si="1"/>
        <v>0</v>
      </c>
      <c r="AE45" s="280">
        <f t="shared" si="5"/>
        <v>0</v>
      </c>
      <c r="AF45" s="280">
        <f t="shared" si="2"/>
        <v>0</v>
      </c>
      <c r="AG45" s="294"/>
    </row>
    <row r="46" spans="1:33" s="22" customFormat="1" ht="16.5" customHeight="1" x14ac:dyDescent="0.2">
      <c r="A46" s="324">
        <v>29</v>
      </c>
      <c r="B46" s="325"/>
      <c r="C46" s="326"/>
      <c r="D46" s="327"/>
      <c r="E46" s="359"/>
      <c r="F46" s="328"/>
      <c r="G46" s="341"/>
      <c r="H46" s="342"/>
      <c r="I46" s="330"/>
      <c r="J46" s="331"/>
      <c r="K46" s="332"/>
      <c r="L46" s="333"/>
      <c r="M46" s="333"/>
      <c r="N46" s="334"/>
      <c r="O46" s="335"/>
      <c r="P46" s="336"/>
      <c r="Q46" s="337"/>
      <c r="R46" s="338"/>
      <c r="S46" s="339"/>
      <c r="T46" s="332"/>
      <c r="U46" s="340"/>
      <c r="V46" s="333"/>
      <c r="W46" s="450" t="s">
        <v>40</v>
      </c>
      <c r="X46" s="302"/>
      <c r="Y46" s="289"/>
      <c r="Z46" s="290"/>
      <c r="AA46" s="972">
        <f t="shared" si="3"/>
        <v>0</v>
      </c>
      <c r="AB46" s="293"/>
      <c r="AC46" s="280">
        <f t="shared" si="4"/>
        <v>0</v>
      </c>
      <c r="AD46" s="280">
        <f t="shared" si="1"/>
        <v>0</v>
      </c>
      <c r="AE46" s="280">
        <f t="shared" si="5"/>
        <v>0</v>
      </c>
      <c r="AF46" s="280">
        <f t="shared" si="2"/>
        <v>0</v>
      </c>
      <c r="AG46" s="294"/>
    </row>
    <row r="47" spans="1:33" s="22" customFormat="1" ht="16.5" customHeight="1" x14ac:dyDescent="0.2">
      <c r="A47" s="324">
        <v>30</v>
      </c>
      <c r="B47" s="325"/>
      <c r="C47" s="326"/>
      <c r="D47" s="327"/>
      <c r="E47" s="359"/>
      <c r="F47" s="328"/>
      <c r="G47" s="341"/>
      <c r="H47" s="342"/>
      <c r="I47" s="330"/>
      <c r="J47" s="331"/>
      <c r="K47" s="332"/>
      <c r="L47" s="333"/>
      <c r="M47" s="333"/>
      <c r="N47" s="334"/>
      <c r="O47" s="335"/>
      <c r="P47" s="336"/>
      <c r="Q47" s="337"/>
      <c r="R47" s="338"/>
      <c r="S47" s="339"/>
      <c r="T47" s="332"/>
      <c r="U47" s="340"/>
      <c r="V47" s="333"/>
      <c r="W47" s="450" t="s">
        <v>40</v>
      </c>
      <c r="X47" s="302"/>
      <c r="Y47" s="289"/>
      <c r="Z47" s="290"/>
      <c r="AA47" s="972">
        <f t="shared" si="3"/>
        <v>0</v>
      </c>
      <c r="AB47" s="293"/>
      <c r="AC47" s="280">
        <f t="shared" si="4"/>
        <v>0</v>
      </c>
      <c r="AD47" s="280">
        <f t="shared" si="1"/>
        <v>0</v>
      </c>
      <c r="AE47" s="280">
        <f t="shared" si="5"/>
        <v>0</v>
      </c>
      <c r="AF47" s="280">
        <f t="shared" si="2"/>
        <v>0</v>
      </c>
      <c r="AG47" s="294"/>
    </row>
    <row r="48" spans="1:33" s="22" customFormat="1" ht="16.5" customHeight="1" x14ac:dyDescent="0.2">
      <c r="A48" s="324">
        <v>31</v>
      </c>
      <c r="B48" s="325"/>
      <c r="C48" s="326"/>
      <c r="D48" s="327"/>
      <c r="E48" s="359"/>
      <c r="F48" s="328"/>
      <c r="G48" s="341"/>
      <c r="H48" s="342"/>
      <c r="I48" s="330"/>
      <c r="J48" s="331"/>
      <c r="K48" s="344"/>
      <c r="L48" s="333"/>
      <c r="M48" s="333"/>
      <c r="N48" s="334"/>
      <c r="O48" s="335"/>
      <c r="P48" s="336"/>
      <c r="Q48" s="337"/>
      <c r="R48" s="338"/>
      <c r="S48" s="339"/>
      <c r="T48" s="332"/>
      <c r="U48" s="340"/>
      <c r="V48" s="333"/>
      <c r="W48" s="450" t="s">
        <v>40</v>
      </c>
      <c r="X48" s="302"/>
      <c r="Y48" s="289"/>
      <c r="Z48" s="290"/>
      <c r="AA48" s="972">
        <f t="shared" si="3"/>
        <v>0</v>
      </c>
      <c r="AB48" s="293"/>
      <c r="AC48" s="280">
        <f t="shared" si="4"/>
        <v>0</v>
      </c>
      <c r="AD48" s="280">
        <f t="shared" si="1"/>
        <v>0</v>
      </c>
      <c r="AE48" s="280">
        <f t="shared" si="5"/>
        <v>0</v>
      </c>
      <c r="AF48" s="280">
        <f t="shared" si="2"/>
        <v>0</v>
      </c>
      <c r="AG48" s="294"/>
    </row>
    <row r="49" spans="1:33" s="22" customFormat="1" ht="16.5" customHeight="1" x14ac:dyDescent="0.2">
      <c r="A49" s="324">
        <v>32</v>
      </c>
      <c r="B49" s="325"/>
      <c r="C49" s="326"/>
      <c r="D49" s="327"/>
      <c r="E49" s="359"/>
      <c r="F49" s="328"/>
      <c r="G49" s="341"/>
      <c r="H49" s="342"/>
      <c r="I49" s="330"/>
      <c r="J49" s="331"/>
      <c r="K49" s="344"/>
      <c r="L49" s="333"/>
      <c r="M49" s="333"/>
      <c r="N49" s="334"/>
      <c r="O49" s="335"/>
      <c r="P49" s="336"/>
      <c r="Q49" s="337"/>
      <c r="R49" s="338"/>
      <c r="S49" s="339"/>
      <c r="T49" s="332"/>
      <c r="U49" s="340"/>
      <c r="V49" s="333"/>
      <c r="W49" s="450" t="s">
        <v>40</v>
      </c>
      <c r="X49" s="302"/>
      <c r="Y49" s="289"/>
      <c r="Z49" s="290"/>
      <c r="AA49" s="972">
        <f t="shared" si="3"/>
        <v>0</v>
      </c>
      <c r="AB49" s="293"/>
      <c r="AC49" s="280">
        <f t="shared" si="4"/>
        <v>0</v>
      </c>
      <c r="AD49" s="280">
        <f t="shared" si="1"/>
        <v>0</v>
      </c>
      <c r="AE49" s="280">
        <f t="shared" si="5"/>
        <v>0</v>
      </c>
      <c r="AF49" s="280">
        <f t="shared" si="2"/>
        <v>0</v>
      </c>
      <c r="AG49" s="294"/>
    </row>
    <row r="50" spans="1:33" s="22" customFormat="1" ht="16.5" customHeight="1" x14ac:dyDescent="0.2">
      <c r="A50" s="324">
        <v>33</v>
      </c>
      <c r="B50" s="325"/>
      <c r="C50" s="326"/>
      <c r="D50" s="327"/>
      <c r="E50" s="359"/>
      <c r="F50" s="328"/>
      <c r="G50" s="341"/>
      <c r="H50" s="342"/>
      <c r="I50" s="330"/>
      <c r="J50" s="331"/>
      <c r="K50" s="344"/>
      <c r="L50" s="333"/>
      <c r="M50" s="333"/>
      <c r="N50" s="334"/>
      <c r="O50" s="335"/>
      <c r="P50" s="336"/>
      <c r="Q50" s="337"/>
      <c r="R50" s="338"/>
      <c r="S50" s="339"/>
      <c r="T50" s="332"/>
      <c r="U50" s="340"/>
      <c r="V50" s="333"/>
      <c r="W50" s="450" t="s">
        <v>40</v>
      </c>
      <c r="X50" s="302"/>
      <c r="Y50" s="289"/>
      <c r="Z50" s="290"/>
      <c r="AA50" s="972">
        <f t="shared" si="3"/>
        <v>0</v>
      </c>
      <c r="AB50" s="293"/>
      <c r="AC50" s="280">
        <f t="shared" si="4"/>
        <v>0</v>
      </c>
      <c r="AD50" s="280">
        <f t="shared" si="1"/>
        <v>0</v>
      </c>
      <c r="AE50" s="280">
        <f t="shared" si="5"/>
        <v>0</v>
      </c>
      <c r="AF50" s="280">
        <f t="shared" si="2"/>
        <v>0</v>
      </c>
      <c r="AG50" s="294"/>
    </row>
    <row r="51" spans="1:33" s="22" customFormat="1" ht="16.5" customHeight="1" x14ac:dyDescent="0.2">
      <c r="A51" s="324">
        <v>34</v>
      </c>
      <c r="B51" s="325"/>
      <c r="C51" s="326"/>
      <c r="D51" s="327"/>
      <c r="E51" s="359"/>
      <c r="F51" s="328"/>
      <c r="G51" s="341"/>
      <c r="H51" s="342"/>
      <c r="I51" s="330"/>
      <c r="J51" s="331"/>
      <c r="K51" s="344"/>
      <c r="L51" s="333"/>
      <c r="M51" s="333"/>
      <c r="N51" s="334"/>
      <c r="O51" s="335"/>
      <c r="P51" s="336"/>
      <c r="Q51" s="337"/>
      <c r="R51" s="338"/>
      <c r="S51" s="339"/>
      <c r="T51" s="332"/>
      <c r="U51" s="340"/>
      <c r="V51" s="333"/>
      <c r="W51" s="450" t="s">
        <v>40</v>
      </c>
      <c r="X51" s="302"/>
      <c r="Y51" s="289"/>
      <c r="Z51" s="290"/>
      <c r="AA51" s="972">
        <f t="shared" si="3"/>
        <v>0</v>
      </c>
      <c r="AB51" s="293"/>
      <c r="AC51" s="280">
        <f t="shared" si="4"/>
        <v>0</v>
      </c>
      <c r="AD51" s="280">
        <f t="shared" si="1"/>
        <v>0</v>
      </c>
      <c r="AE51" s="280">
        <f t="shared" si="5"/>
        <v>0</v>
      </c>
      <c r="AF51" s="280">
        <f t="shared" si="2"/>
        <v>0</v>
      </c>
      <c r="AG51" s="294"/>
    </row>
    <row r="52" spans="1:33" s="22" customFormat="1" ht="16.5" customHeight="1" x14ac:dyDescent="0.2">
      <c r="A52" s="324">
        <v>35</v>
      </c>
      <c r="B52" s="325"/>
      <c r="C52" s="326"/>
      <c r="D52" s="327"/>
      <c r="E52" s="359"/>
      <c r="F52" s="328"/>
      <c r="G52" s="341"/>
      <c r="H52" s="342"/>
      <c r="I52" s="330"/>
      <c r="J52" s="331"/>
      <c r="K52" s="344"/>
      <c r="L52" s="333"/>
      <c r="M52" s="333"/>
      <c r="N52" s="334"/>
      <c r="O52" s="335"/>
      <c r="P52" s="336"/>
      <c r="Q52" s="337"/>
      <c r="R52" s="338"/>
      <c r="S52" s="339"/>
      <c r="T52" s="332"/>
      <c r="U52" s="340"/>
      <c r="V52" s="333"/>
      <c r="W52" s="450" t="s">
        <v>40</v>
      </c>
      <c r="X52" s="302"/>
      <c r="Y52" s="289"/>
      <c r="Z52" s="290"/>
      <c r="AA52" s="972">
        <f t="shared" si="3"/>
        <v>0</v>
      </c>
      <c r="AB52" s="293"/>
      <c r="AC52" s="280">
        <f t="shared" si="4"/>
        <v>0</v>
      </c>
      <c r="AD52" s="280">
        <f t="shared" si="1"/>
        <v>0</v>
      </c>
      <c r="AE52" s="280">
        <f t="shared" si="5"/>
        <v>0</v>
      </c>
      <c r="AF52" s="280">
        <f t="shared" si="2"/>
        <v>0</v>
      </c>
      <c r="AG52" s="294"/>
    </row>
    <row r="53" spans="1:33" s="22" customFormat="1" ht="16.5" customHeight="1" x14ac:dyDescent="0.2">
      <c r="A53" s="324">
        <v>36</v>
      </c>
      <c r="B53" s="325"/>
      <c r="C53" s="326"/>
      <c r="D53" s="327"/>
      <c r="E53" s="359"/>
      <c r="F53" s="328"/>
      <c r="G53" s="341"/>
      <c r="H53" s="342"/>
      <c r="I53" s="330"/>
      <c r="J53" s="331"/>
      <c r="K53" s="344"/>
      <c r="L53" s="333"/>
      <c r="M53" s="333"/>
      <c r="N53" s="334"/>
      <c r="O53" s="335"/>
      <c r="P53" s="336"/>
      <c r="Q53" s="337"/>
      <c r="R53" s="338"/>
      <c r="S53" s="339"/>
      <c r="T53" s="332"/>
      <c r="U53" s="340"/>
      <c r="V53" s="333"/>
      <c r="W53" s="450" t="s">
        <v>40</v>
      </c>
      <c r="X53" s="302"/>
      <c r="Y53" s="289"/>
      <c r="Z53" s="290"/>
      <c r="AA53" s="972">
        <f t="shared" si="3"/>
        <v>0</v>
      </c>
      <c r="AB53" s="293"/>
      <c r="AC53" s="280">
        <f t="shared" si="4"/>
        <v>0</v>
      </c>
      <c r="AD53" s="280">
        <f t="shared" si="1"/>
        <v>0</v>
      </c>
      <c r="AE53" s="280">
        <f t="shared" si="5"/>
        <v>0</v>
      </c>
      <c r="AF53" s="280">
        <f t="shared" si="2"/>
        <v>0</v>
      </c>
      <c r="AG53" s="294"/>
    </row>
    <row r="54" spans="1:33" s="22" customFormat="1" ht="16.5" customHeight="1" x14ac:dyDescent="0.2">
      <c r="A54" s="324">
        <v>37</v>
      </c>
      <c r="B54" s="325"/>
      <c r="C54" s="326"/>
      <c r="D54" s="327"/>
      <c r="E54" s="359"/>
      <c r="F54" s="328"/>
      <c r="G54" s="341"/>
      <c r="H54" s="342"/>
      <c r="I54" s="330"/>
      <c r="J54" s="331"/>
      <c r="K54" s="344"/>
      <c r="L54" s="333"/>
      <c r="M54" s="333"/>
      <c r="N54" s="334"/>
      <c r="O54" s="335"/>
      <c r="P54" s="336"/>
      <c r="Q54" s="337"/>
      <c r="R54" s="338"/>
      <c r="S54" s="339"/>
      <c r="T54" s="332"/>
      <c r="U54" s="340"/>
      <c r="V54" s="333"/>
      <c r="W54" s="450" t="s">
        <v>40</v>
      </c>
      <c r="X54" s="302"/>
      <c r="Y54" s="289"/>
      <c r="Z54" s="290"/>
      <c r="AA54" s="972">
        <f t="shared" si="3"/>
        <v>0</v>
      </c>
      <c r="AB54" s="293"/>
      <c r="AC54" s="280">
        <f t="shared" si="4"/>
        <v>0</v>
      </c>
      <c r="AD54" s="280">
        <f t="shared" si="1"/>
        <v>0</v>
      </c>
      <c r="AE54" s="280">
        <f t="shared" si="5"/>
        <v>0</v>
      </c>
      <c r="AF54" s="280">
        <f t="shared" si="2"/>
        <v>0</v>
      </c>
      <c r="AG54" s="294"/>
    </row>
    <row r="55" spans="1:33" s="22" customFormat="1" ht="16.5" customHeight="1" x14ac:dyDescent="0.2">
      <c r="A55" s="324">
        <v>38</v>
      </c>
      <c r="B55" s="325"/>
      <c r="C55" s="326"/>
      <c r="D55" s="327"/>
      <c r="E55" s="359"/>
      <c r="F55" s="328"/>
      <c r="G55" s="341"/>
      <c r="H55" s="342"/>
      <c r="I55" s="330"/>
      <c r="J55" s="331"/>
      <c r="K55" s="344"/>
      <c r="L55" s="333"/>
      <c r="M55" s="333"/>
      <c r="N55" s="334"/>
      <c r="O55" s="335"/>
      <c r="P55" s="336"/>
      <c r="Q55" s="337"/>
      <c r="R55" s="338"/>
      <c r="S55" s="339"/>
      <c r="T55" s="332"/>
      <c r="U55" s="340"/>
      <c r="V55" s="333"/>
      <c r="W55" s="450" t="s">
        <v>40</v>
      </c>
      <c r="X55" s="302"/>
      <c r="Y55" s="289"/>
      <c r="Z55" s="290"/>
      <c r="AA55" s="972">
        <f t="shared" si="3"/>
        <v>0</v>
      </c>
      <c r="AB55" s="293"/>
      <c r="AC55" s="280">
        <f t="shared" si="4"/>
        <v>0</v>
      </c>
      <c r="AD55" s="280">
        <f t="shared" si="1"/>
        <v>0</v>
      </c>
      <c r="AE55" s="280">
        <f t="shared" si="5"/>
        <v>0</v>
      </c>
      <c r="AF55" s="280">
        <f t="shared" si="2"/>
        <v>0</v>
      </c>
      <c r="AG55" s="294"/>
    </row>
    <row r="56" spans="1:33" s="22" customFormat="1" ht="16.5" customHeight="1" x14ac:dyDescent="0.2">
      <c r="A56" s="324">
        <v>39</v>
      </c>
      <c r="B56" s="325"/>
      <c r="C56" s="326"/>
      <c r="D56" s="327"/>
      <c r="E56" s="359"/>
      <c r="F56" s="328"/>
      <c r="G56" s="341"/>
      <c r="H56" s="342"/>
      <c r="I56" s="330"/>
      <c r="J56" s="331"/>
      <c r="K56" s="344"/>
      <c r="L56" s="333"/>
      <c r="M56" s="333"/>
      <c r="N56" s="334"/>
      <c r="O56" s="335"/>
      <c r="P56" s="336"/>
      <c r="Q56" s="337"/>
      <c r="R56" s="338"/>
      <c r="S56" s="339"/>
      <c r="T56" s="332"/>
      <c r="U56" s="340"/>
      <c r="V56" s="333"/>
      <c r="W56" s="450" t="s">
        <v>40</v>
      </c>
      <c r="X56" s="302"/>
      <c r="Y56" s="289"/>
      <c r="Z56" s="290"/>
      <c r="AA56" s="972">
        <f t="shared" si="3"/>
        <v>0</v>
      </c>
      <c r="AB56" s="293"/>
      <c r="AC56" s="280">
        <f t="shared" si="4"/>
        <v>0</v>
      </c>
      <c r="AD56" s="280">
        <f t="shared" si="1"/>
        <v>0</v>
      </c>
      <c r="AE56" s="280">
        <f t="shared" si="5"/>
        <v>0</v>
      </c>
      <c r="AF56" s="280">
        <f t="shared" si="2"/>
        <v>0</v>
      </c>
      <c r="AG56" s="294"/>
    </row>
    <row r="57" spans="1:33" s="22" customFormat="1" ht="16.5" customHeight="1" x14ac:dyDescent="0.2">
      <c r="A57" s="324">
        <v>40</v>
      </c>
      <c r="B57" s="325"/>
      <c r="C57" s="326"/>
      <c r="D57" s="327"/>
      <c r="E57" s="359"/>
      <c r="F57" s="328"/>
      <c r="G57" s="341"/>
      <c r="H57" s="342"/>
      <c r="I57" s="330"/>
      <c r="J57" s="331"/>
      <c r="K57" s="344"/>
      <c r="L57" s="333"/>
      <c r="M57" s="333"/>
      <c r="N57" s="334"/>
      <c r="O57" s="335"/>
      <c r="P57" s="336"/>
      <c r="Q57" s="337"/>
      <c r="R57" s="338"/>
      <c r="S57" s="339"/>
      <c r="T57" s="332"/>
      <c r="U57" s="340"/>
      <c r="V57" s="333"/>
      <c r="W57" s="450" t="s">
        <v>40</v>
      </c>
      <c r="X57" s="302"/>
      <c r="Y57" s="289"/>
      <c r="Z57" s="290"/>
      <c r="AA57" s="972">
        <f t="shared" si="3"/>
        <v>0</v>
      </c>
      <c r="AB57" s="293"/>
      <c r="AC57" s="280">
        <f t="shared" si="4"/>
        <v>0</v>
      </c>
      <c r="AD57" s="280">
        <f t="shared" si="1"/>
        <v>0</v>
      </c>
      <c r="AE57" s="280">
        <f t="shared" si="5"/>
        <v>0</v>
      </c>
      <c r="AF57" s="280">
        <f t="shared" si="2"/>
        <v>0</v>
      </c>
      <c r="AG57" s="294"/>
    </row>
    <row r="58" spans="1:33" s="22" customFormat="1" ht="16.5" customHeight="1" x14ac:dyDescent="0.2">
      <c r="A58" s="324">
        <v>41</v>
      </c>
      <c r="B58" s="325"/>
      <c r="C58" s="326"/>
      <c r="D58" s="327"/>
      <c r="E58" s="359"/>
      <c r="F58" s="328"/>
      <c r="G58" s="341"/>
      <c r="H58" s="342"/>
      <c r="I58" s="330"/>
      <c r="J58" s="331"/>
      <c r="K58" s="344"/>
      <c r="L58" s="333"/>
      <c r="M58" s="333"/>
      <c r="N58" s="334"/>
      <c r="O58" s="335"/>
      <c r="P58" s="336"/>
      <c r="Q58" s="337"/>
      <c r="R58" s="338"/>
      <c r="S58" s="339"/>
      <c r="T58" s="332"/>
      <c r="U58" s="340"/>
      <c r="V58" s="333"/>
      <c r="W58" s="450" t="s">
        <v>40</v>
      </c>
      <c r="X58" s="302"/>
      <c r="Y58" s="289"/>
      <c r="Z58" s="290"/>
      <c r="AA58" s="972">
        <f t="shared" si="3"/>
        <v>0</v>
      </c>
      <c r="AB58" s="293"/>
      <c r="AC58" s="280">
        <f t="shared" si="4"/>
        <v>0</v>
      </c>
      <c r="AD58" s="280">
        <f t="shared" si="1"/>
        <v>0</v>
      </c>
      <c r="AE58" s="280">
        <f t="shared" si="5"/>
        <v>0</v>
      </c>
      <c r="AF58" s="280">
        <f t="shared" si="2"/>
        <v>0</v>
      </c>
      <c r="AG58" s="294"/>
    </row>
    <row r="59" spans="1:33" s="22" customFormat="1" ht="16.5" customHeight="1" x14ac:dyDescent="0.2">
      <c r="A59" s="324">
        <v>42</v>
      </c>
      <c r="B59" s="325"/>
      <c r="C59" s="326"/>
      <c r="D59" s="327"/>
      <c r="E59" s="359"/>
      <c r="F59" s="328"/>
      <c r="G59" s="341"/>
      <c r="H59" s="342"/>
      <c r="I59" s="330"/>
      <c r="J59" s="331"/>
      <c r="K59" s="344"/>
      <c r="L59" s="333"/>
      <c r="M59" s="333"/>
      <c r="N59" s="334"/>
      <c r="O59" s="335"/>
      <c r="P59" s="336"/>
      <c r="Q59" s="337"/>
      <c r="R59" s="338"/>
      <c r="S59" s="339"/>
      <c r="T59" s="332"/>
      <c r="U59" s="340"/>
      <c r="V59" s="333"/>
      <c r="W59" s="450" t="s">
        <v>40</v>
      </c>
      <c r="X59" s="302"/>
      <c r="Y59" s="289"/>
      <c r="Z59" s="290"/>
      <c r="AA59" s="972">
        <f t="shared" si="3"/>
        <v>0</v>
      </c>
      <c r="AB59" s="293"/>
      <c r="AC59" s="280">
        <f t="shared" si="4"/>
        <v>0</v>
      </c>
      <c r="AD59" s="280">
        <f t="shared" si="1"/>
        <v>0</v>
      </c>
      <c r="AE59" s="280">
        <f t="shared" si="5"/>
        <v>0</v>
      </c>
      <c r="AF59" s="280">
        <f t="shared" si="2"/>
        <v>0</v>
      </c>
      <c r="AG59" s="294"/>
    </row>
    <row r="60" spans="1:33" s="22" customFormat="1" ht="16.5" customHeight="1" x14ac:dyDescent="0.2">
      <c r="A60" s="324">
        <v>43</v>
      </c>
      <c r="B60" s="325"/>
      <c r="C60" s="326"/>
      <c r="D60" s="327"/>
      <c r="E60" s="359"/>
      <c r="F60" s="328"/>
      <c r="G60" s="341"/>
      <c r="H60" s="342"/>
      <c r="I60" s="330"/>
      <c r="J60" s="331"/>
      <c r="K60" s="344"/>
      <c r="L60" s="333"/>
      <c r="M60" s="333"/>
      <c r="N60" s="334"/>
      <c r="O60" s="335"/>
      <c r="P60" s="336"/>
      <c r="Q60" s="337"/>
      <c r="R60" s="338"/>
      <c r="S60" s="339"/>
      <c r="T60" s="332"/>
      <c r="U60" s="340"/>
      <c r="V60" s="333"/>
      <c r="W60" s="450" t="s">
        <v>40</v>
      </c>
      <c r="X60" s="302"/>
      <c r="Y60" s="289"/>
      <c r="Z60" s="290"/>
      <c r="AA60" s="972">
        <f t="shared" si="3"/>
        <v>0</v>
      </c>
      <c r="AB60" s="293"/>
      <c r="AC60" s="280">
        <f t="shared" si="4"/>
        <v>0</v>
      </c>
      <c r="AD60" s="280">
        <f t="shared" si="1"/>
        <v>0</v>
      </c>
      <c r="AE60" s="280">
        <f t="shared" si="5"/>
        <v>0</v>
      </c>
      <c r="AF60" s="280">
        <f t="shared" si="2"/>
        <v>0</v>
      </c>
      <c r="AG60" s="294"/>
    </row>
    <row r="61" spans="1:33" s="22" customFormat="1" ht="16.5" customHeight="1" x14ac:dyDescent="0.2">
      <c r="A61" s="324">
        <v>44</v>
      </c>
      <c r="B61" s="325"/>
      <c r="C61" s="326"/>
      <c r="D61" s="327"/>
      <c r="E61" s="359"/>
      <c r="F61" s="328"/>
      <c r="G61" s="341"/>
      <c r="H61" s="342"/>
      <c r="I61" s="330"/>
      <c r="J61" s="331"/>
      <c r="K61" s="344"/>
      <c r="L61" s="333"/>
      <c r="M61" s="333"/>
      <c r="N61" s="334"/>
      <c r="O61" s="335"/>
      <c r="P61" s="336"/>
      <c r="Q61" s="337"/>
      <c r="R61" s="338"/>
      <c r="S61" s="339"/>
      <c r="T61" s="332"/>
      <c r="U61" s="340"/>
      <c r="V61" s="333"/>
      <c r="W61" s="450" t="s">
        <v>40</v>
      </c>
      <c r="X61" s="302"/>
      <c r="Y61" s="289"/>
      <c r="Z61" s="290"/>
      <c r="AA61" s="972">
        <f t="shared" si="3"/>
        <v>0</v>
      </c>
      <c r="AB61" s="293"/>
      <c r="AC61" s="280">
        <f t="shared" si="4"/>
        <v>0</v>
      </c>
      <c r="AD61" s="280">
        <f t="shared" si="1"/>
        <v>0</v>
      </c>
      <c r="AE61" s="280">
        <f t="shared" si="5"/>
        <v>0</v>
      </c>
      <c r="AF61" s="280">
        <f t="shared" si="2"/>
        <v>0</v>
      </c>
      <c r="AG61" s="294"/>
    </row>
    <row r="62" spans="1:33" s="22" customFormat="1" ht="16.5" customHeight="1" x14ac:dyDescent="0.2">
      <c r="A62" s="324">
        <v>45</v>
      </c>
      <c r="B62" s="325"/>
      <c r="C62" s="326"/>
      <c r="D62" s="327"/>
      <c r="E62" s="359"/>
      <c r="F62" s="328"/>
      <c r="G62" s="341"/>
      <c r="H62" s="342"/>
      <c r="I62" s="330"/>
      <c r="J62" s="331"/>
      <c r="K62" s="344"/>
      <c r="L62" s="333"/>
      <c r="M62" s="333"/>
      <c r="N62" s="334"/>
      <c r="O62" s="335"/>
      <c r="P62" s="336"/>
      <c r="Q62" s="337"/>
      <c r="R62" s="338"/>
      <c r="S62" s="339"/>
      <c r="T62" s="332"/>
      <c r="U62" s="340"/>
      <c r="V62" s="333"/>
      <c r="W62" s="450" t="s">
        <v>40</v>
      </c>
      <c r="X62" s="302"/>
      <c r="Y62" s="289"/>
      <c r="Z62" s="290"/>
      <c r="AA62" s="972">
        <f t="shared" si="3"/>
        <v>0</v>
      </c>
      <c r="AB62" s="293"/>
      <c r="AC62" s="280">
        <f t="shared" si="4"/>
        <v>0</v>
      </c>
      <c r="AD62" s="280">
        <f t="shared" si="1"/>
        <v>0</v>
      </c>
      <c r="AE62" s="280">
        <f t="shared" si="5"/>
        <v>0</v>
      </c>
      <c r="AF62" s="280">
        <f t="shared" si="2"/>
        <v>0</v>
      </c>
      <c r="AG62" s="294"/>
    </row>
    <row r="63" spans="1:33" s="22" customFormat="1" ht="16.5" customHeight="1" x14ac:dyDescent="0.2">
      <c r="A63" s="324">
        <v>46</v>
      </c>
      <c r="B63" s="325"/>
      <c r="C63" s="326"/>
      <c r="D63" s="327"/>
      <c r="E63" s="359"/>
      <c r="F63" s="328"/>
      <c r="G63" s="341"/>
      <c r="H63" s="342"/>
      <c r="I63" s="330"/>
      <c r="J63" s="331"/>
      <c r="K63" s="344"/>
      <c r="L63" s="333"/>
      <c r="M63" s="333"/>
      <c r="N63" s="334"/>
      <c r="O63" s="335"/>
      <c r="P63" s="336"/>
      <c r="Q63" s="337"/>
      <c r="R63" s="338"/>
      <c r="S63" s="339"/>
      <c r="T63" s="332"/>
      <c r="U63" s="340"/>
      <c r="V63" s="333"/>
      <c r="W63" s="450" t="s">
        <v>40</v>
      </c>
      <c r="X63" s="302"/>
      <c r="Y63" s="289"/>
      <c r="Z63" s="290"/>
      <c r="AA63" s="972">
        <f t="shared" si="3"/>
        <v>0</v>
      </c>
      <c r="AB63" s="293"/>
      <c r="AC63" s="280">
        <f t="shared" si="4"/>
        <v>0</v>
      </c>
      <c r="AD63" s="280">
        <f t="shared" si="1"/>
        <v>0</v>
      </c>
      <c r="AE63" s="280">
        <f t="shared" si="5"/>
        <v>0</v>
      </c>
      <c r="AF63" s="280">
        <f t="shared" si="2"/>
        <v>0</v>
      </c>
      <c r="AG63" s="294"/>
    </row>
    <row r="64" spans="1:33" s="22" customFormat="1" ht="16.5" customHeight="1" x14ac:dyDescent="0.2">
      <c r="A64" s="324">
        <v>47</v>
      </c>
      <c r="B64" s="325"/>
      <c r="C64" s="326"/>
      <c r="D64" s="327"/>
      <c r="E64" s="359"/>
      <c r="F64" s="328"/>
      <c r="G64" s="341"/>
      <c r="H64" s="342"/>
      <c r="I64" s="330"/>
      <c r="J64" s="331"/>
      <c r="K64" s="344"/>
      <c r="L64" s="333"/>
      <c r="M64" s="333"/>
      <c r="N64" s="334"/>
      <c r="O64" s="335"/>
      <c r="P64" s="336"/>
      <c r="Q64" s="337"/>
      <c r="R64" s="338"/>
      <c r="S64" s="339"/>
      <c r="T64" s="332"/>
      <c r="U64" s="340"/>
      <c r="V64" s="333"/>
      <c r="W64" s="450" t="s">
        <v>40</v>
      </c>
      <c r="X64" s="302"/>
      <c r="Y64" s="289"/>
      <c r="Z64" s="290"/>
      <c r="AA64" s="972">
        <f t="shared" si="3"/>
        <v>0</v>
      </c>
      <c r="AB64" s="293"/>
      <c r="AC64" s="280">
        <f t="shared" si="4"/>
        <v>0</v>
      </c>
      <c r="AD64" s="280">
        <f t="shared" si="1"/>
        <v>0</v>
      </c>
      <c r="AE64" s="280">
        <f t="shared" si="5"/>
        <v>0</v>
      </c>
      <c r="AF64" s="280">
        <f t="shared" si="2"/>
        <v>0</v>
      </c>
      <c r="AG64" s="294"/>
    </row>
    <row r="65" spans="1:33" s="22" customFormat="1" ht="16.5" customHeight="1" x14ac:dyDescent="0.2">
      <c r="A65" s="324">
        <v>48</v>
      </c>
      <c r="B65" s="325"/>
      <c r="C65" s="326"/>
      <c r="D65" s="327"/>
      <c r="E65" s="359"/>
      <c r="F65" s="328"/>
      <c r="G65" s="341"/>
      <c r="H65" s="342"/>
      <c r="I65" s="330"/>
      <c r="J65" s="331"/>
      <c r="K65" s="344"/>
      <c r="L65" s="333"/>
      <c r="M65" s="333"/>
      <c r="N65" s="334"/>
      <c r="O65" s="335"/>
      <c r="P65" s="336"/>
      <c r="Q65" s="337"/>
      <c r="R65" s="338"/>
      <c r="S65" s="339"/>
      <c r="T65" s="332"/>
      <c r="U65" s="340"/>
      <c r="V65" s="333"/>
      <c r="W65" s="450" t="s">
        <v>40</v>
      </c>
      <c r="X65" s="302"/>
      <c r="Y65" s="289"/>
      <c r="Z65" s="290"/>
      <c r="AA65" s="972">
        <f t="shared" si="3"/>
        <v>0</v>
      </c>
      <c r="AB65" s="293"/>
      <c r="AC65" s="280">
        <f t="shared" si="4"/>
        <v>0</v>
      </c>
      <c r="AD65" s="280">
        <f t="shared" si="1"/>
        <v>0</v>
      </c>
      <c r="AE65" s="280">
        <f t="shared" si="5"/>
        <v>0</v>
      </c>
      <c r="AF65" s="280">
        <f t="shared" si="2"/>
        <v>0</v>
      </c>
      <c r="AG65" s="294"/>
    </row>
    <row r="66" spans="1:33" s="22" customFormat="1" ht="16.5" customHeight="1" x14ac:dyDescent="0.2">
      <c r="A66" s="324">
        <v>49</v>
      </c>
      <c r="B66" s="325"/>
      <c r="C66" s="326"/>
      <c r="D66" s="327"/>
      <c r="E66" s="359"/>
      <c r="F66" s="328"/>
      <c r="G66" s="341"/>
      <c r="H66" s="342"/>
      <c r="I66" s="330"/>
      <c r="J66" s="331"/>
      <c r="K66" s="344"/>
      <c r="L66" s="333"/>
      <c r="M66" s="333"/>
      <c r="N66" s="334"/>
      <c r="O66" s="335"/>
      <c r="P66" s="336"/>
      <c r="Q66" s="337"/>
      <c r="R66" s="338"/>
      <c r="S66" s="339"/>
      <c r="T66" s="332"/>
      <c r="U66" s="340"/>
      <c r="V66" s="333"/>
      <c r="W66" s="450" t="s">
        <v>40</v>
      </c>
      <c r="X66" s="302"/>
      <c r="Y66" s="289"/>
      <c r="Z66" s="290"/>
      <c r="AA66" s="972">
        <f t="shared" si="3"/>
        <v>0</v>
      </c>
      <c r="AB66" s="293"/>
      <c r="AC66" s="280">
        <f t="shared" si="4"/>
        <v>0</v>
      </c>
      <c r="AD66" s="280">
        <f t="shared" si="1"/>
        <v>0</v>
      </c>
      <c r="AE66" s="280">
        <f t="shared" si="5"/>
        <v>0</v>
      </c>
      <c r="AF66" s="280">
        <f t="shared" si="2"/>
        <v>0</v>
      </c>
      <c r="AG66" s="294"/>
    </row>
    <row r="67" spans="1:33" s="22" customFormat="1" ht="16.5" customHeight="1" x14ac:dyDescent="0.2">
      <c r="A67" s="324">
        <v>50</v>
      </c>
      <c r="B67" s="325"/>
      <c r="C67" s="326"/>
      <c r="D67" s="327"/>
      <c r="E67" s="359"/>
      <c r="F67" s="328"/>
      <c r="G67" s="341"/>
      <c r="H67" s="342"/>
      <c r="I67" s="330"/>
      <c r="J67" s="331"/>
      <c r="K67" s="344"/>
      <c r="L67" s="333"/>
      <c r="M67" s="333"/>
      <c r="N67" s="334"/>
      <c r="O67" s="335"/>
      <c r="P67" s="336"/>
      <c r="Q67" s="337"/>
      <c r="R67" s="338"/>
      <c r="S67" s="339"/>
      <c r="T67" s="332"/>
      <c r="U67" s="340"/>
      <c r="V67" s="333"/>
      <c r="W67" s="450" t="s">
        <v>40</v>
      </c>
      <c r="X67" s="302"/>
      <c r="Y67" s="289"/>
      <c r="Z67" s="290"/>
      <c r="AA67" s="972">
        <f t="shared" si="3"/>
        <v>0</v>
      </c>
      <c r="AB67" s="293"/>
      <c r="AC67" s="280">
        <f t="shared" si="4"/>
        <v>0</v>
      </c>
      <c r="AD67" s="280">
        <f t="shared" si="1"/>
        <v>0</v>
      </c>
      <c r="AE67" s="280">
        <f t="shared" si="5"/>
        <v>0</v>
      </c>
      <c r="AF67" s="280">
        <f t="shared" si="2"/>
        <v>0</v>
      </c>
      <c r="AG67" s="294"/>
    </row>
    <row r="68" spans="1:33" s="22" customFormat="1" ht="16.5" customHeight="1" x14ac:dyDescent="0.2">
      <c r="A68" s="324">
        <v>51</v>
      </c>
      <c r="B68" s="325"/>
      <c r="C68" s="326"/>
      <c r="D68" s="327"/>
      <c r="E68" s="359"/>
      <c r="F68" s="328"/>
      <c r="G68" s="341"/>
      <c r="H68" s="342"/>
      <c r="I68" s="330"/>
      <c r="J68" s="331"/>
      <c r="K68" s="344"/>
      <c r="L68" s="333"/>
      <c r="M68" s="333"/>
      <c r="N68" s="334"/>
      <c r="O68" s="335"/>
      <c r="P68" s="336"/>
      <c r="Q68" s="337"/>
      <c r="R68" s="338"/>
      <c r="S68" s="339"/>
      <c r="T68" s="332"/>
      <c r="U68" s="340"/>
      <c r="V68" s="333"/>
      <c r="W68" s="450" t="s">
        <v>40</v>
      </c>
      <c r="X68" s="302"/>
      <c r="Y68" s="289"/>
      <c r="Z68" s="290"/>
      <c r="AA68" s="972">
        <f t="shared" si="3"/>
        <v>0</v>
      </c>
      <c r="AB68" s="293"/>
      <c r="AC68" s="280">
        <f t="shared" si="4"/>
        <v>0</v>
      </c>
      <c r="AD68" s="280">
        <f t="shared" si="1"/>
        <v>0</v>
      </c>
      <c r="AE68" s="280">
        <f t="shared" si="5"/>
        <v>0</v>
      </c>
      <c r="AF68" s="280">
        <f t="shared" si="2"/>
        <v>0</v>
      </c>
      <c r="AG68" s="294"/>
    </row>
    <row r="69" spans="1:33" s="22" customFormat="1" ht="16.5" customHeight="1" x14ac:dyDescent="0.2">
      <c r="A69" s="324">
        <v>52</v>
      </c>
      <c r="B69" s="325"/>
      <c r="C69" s="326"/>
      <c r="D69" s="327"/>
      <c r="E69" s="359"/>
      <c r="F69" s="328"/>
      <c r="G69" s="341"/>
      <c r="H69" s="342"/>
      <c r="I69" s="330"/>
      <c r="J69" s="331"/>
      <c r="K69" s="344"/>
      <c r="L69" s="333"/>
      <c r="M69" s="333"/>
      <c r="N69" s="334"/>
      <c r="O69" s="335"/>
      <c r="P69" s="336"/>
      <c r="Q69" s="337"/>
      <c r="R69" s="338"/>
      <c r="S69" s="339"/>
      <c r="T69" s="332"/>
      <c r="U69" s="340"/>
      <c r="V69" s="333"/>
      <c r="W69" s="450" t="s">
        <v>40</v>
      </c>
      <c r="X69" s="302"/>
      <c r="Y69" s="289"/>
      <c r="Z69" s="290"/>
      <c r="AA69" s="972">
        <f t="shared" si="3"/>
        <v>0</v>
      </c>
      <c r="AB69" s="293"/>
      <c r="AC69" s="280">
        <f t="shared" si="4"/>
        <v>0</v>
      </c>
      <c r="AD69" s="280">
        <f t="shared" si="1"/>
        <v>0</v>
      </c>
      <c r="AE69" s="280">
        <f t="shared" si="5"/>
        <v>0</v>
      </c>
      <c r="AF69" s="280">
        <f t="shared" si="2"/>
        <v>0</v>
      </c>
      <c r="AG69" s="294"/>
    </row>
    <row r="70" spans="1:33" s="22" customFormat="1" ht="16.5" customHeight="1" x14ac:dyDescent="0.2">
      <c r="A70" s="324">
        <v>53</v>
      </c>
      <c r="B70" s="325"/>
      <c r="C70" s="326"/>
      <c r="D70" s="327"/>
      <c r="E70" s="359"/>
      <c r="F70" s="328"/>
      <c r="G70" s="341"/>
      <c r="H70" s="342"/>
      <c r="I70" s="330"/>
      <c r="J70" s="331"/>
      <c r="K70" s="344"/>
      <c r="L70" s="333"/>
      <c r="M70" s="333"/>
      <c r="N70" s="334"/>
      <c r="O70" s="335"/>
      <c r="P70" s="336"/>
      <c r="Q70" s="337"/>
      <c r="R70" s="338"/>
      <c r="S70" s="339"/>
      <c r="T70" s="332"/>
      <c r="U70" s="340"/>
      <c r="V70" s="333"/>
      <c r="W70" s="450" t="s">
        <v>40</v>
      </c>
      <c r="X70" s="302"/>
      <c r="Y70" s="289"/>
      <c r="Z70" s="290"/>
      <c r="AA70" s="972">
        <f t="shared" si="3"/>
        <v>0</v>
      </c>
      <c r="AB70" s="293"/>
      <c r="AC70" s="280">
        <f t="shared" si="4"/>
        <v>0</v>
      </c>
      <c r="AD70" s="280">
        <f t="shared" si="1"/>
        <v>0</v>
      </c>
      <c r="AE70" s="280">
        <f t="shared" si="5"/>
        <v>0</v>
      </c>
      <c r="AF70" s="280">
        <f t="shared" si="2"/>
        <v>0</v>
      </c>
      <c r="AG70" s="294"/>
    </row>
    <row r="71" spans="1:33" s="22" customFormat="1" ht="16.5" customHeight="1" x14ac:dyDescent="0.2">
      <c r="A71" s="324">
        <v>54</v>
      </c>
      <c r="B71" s="325"/>
      <c r="C71" s="326"/>
      <c r="D71" s="327"/>
      <c r="E71" s="359"/>
      <c r="F71" s="328"/>
      <c r="G71" s="341"/>
      <c r="H71" s="342"/>
      <c r="I71" s="330"/>
      <c r="J71" s="331"/>
      <c r="K71" s="344"/>
      <c r="L71" s="333"/>
      <c r="M71" s="333"/>
      <c r="N71" s="334"/>
      <c r="O71" s="335"/>
      <c r="P71" s="336"/>
      <c r="Q71" s="337"/>
      <c r="R71" s="338"/>
      <c r="S71" s="339"/>
      <c r="T71" s="332"/>
      <c r="U71" s="340"/>
      <c r="V71" s="333"/>
      <c r="W71" s="450" t="s">
        <v>40</v>
      </c>
      <c r="X71" s="302"/>
      <c r="Y71" s="289"/>
      <c r="Z71" s="290"/>
      <c r="AA71" s="972">
        <f t="shared" si="3"/>
        <v>0</v>
      </c>
      <c r="AB71" s="293"/>
      <c r="AC71" s="280">
        <f t="shared" si="4"/>
        <v>0</v>
      </c>
      <c r="AD71" s="280">
        <f t="shared" si="1"/>
        <v>0</v>
      </c>
      <c r="AE71" s="280">
        <f t="shared" si="5"/>
        <v>0</v>
      </c>
      <c r="AF71" s="280">
        <f t="shared" si="2"/>
        <v>0</v>
      </c>
      <c r="AG71" s="294"/>
    </row>
    <row r="72" spans="1:33" s="22" customFormat="1" ht="16.5" customHeight="1" x14ac:dyDescent="0.2">
      <c r="A72" s="324">
        <v>55</v>
      </c>
      <c r="B72" s="325"/>
      <c r="C72" s="326"/>
      <c r="D72" s="327"/>
      <c r="E72" s="359"/>
      <c r="F72" s="328"/>
      <c r="G72" s="341"/>
      <c r="H72" s="342"/>
      <c r="I72" s="330"/>
      <c r="J72" s="331"/>
      <c r="K72" s="344"/>
      <c r="L72" s="333"/>
      <c r="M72" s="333"/>
      <c r="N72" s="334"/>
      <c r="O72" s="335"/>
      <c r="P72" s="336"/>
      <c r="Q72" s="337"/>
      <c r="R72" s="338"/>
      <c r="S72" s="339"/>
      <c r="T72" s="332"/>
      <c r="U72" s="340"/>
      <c r="V72" s="333"/>
      <c r="W72" s="450" t="s">
        <v>40</v>
      </c>
      <c r="X72" s="302"/>
      <c r="Y72" s="289"/>
      <c r="Z72" s="290"/>
      <c r="AA72" s="972">
        <f t="shared" si="3"/>
        <v>0</v>
      </c>
      <c r="AB72" s="293"/>
      <c r="AC72" s="280">
        <f t="shared" si="4"/>
        <v>0</v>
      </c>
      <c r="AD72" s="280">
        <f t="shared" si="1"/>
        <v>0</v>
      </c>
      <c r="AE72" s="280">
        <f t="shared" si="5"/>
        <v>0</v>
      </c>
      <c r="AF72" s="280">
        <f t="shared" si="2"/>
        <v>0</v>
      </c>
      <c r="AG72" s="294"/>
    </row>
    <row r="73" spans="1:33" s="22" customFormat="1" ht="16.5" customHeight="1" x14ac:dyDescent="0.2">
      <c r="A73" s="324">
        <v>56</v>
      </c>
      <c r="B73" s="325"/>
      <c r="C73" s="326"/>
      <c r="D73" s="327"/>
      <c r="E73" s="359"/>
      <c r="F73" s="328"/>
      <c r="G73" s="341"/>
      <c r="H73" s="342"/>
      <c r="I73" s="330"/>
      <c r="J73" s="331"/>
      <c r="K73" s="344"/>
      <c r="L73" s="333"/>
      <c r="M73" s="333"/>
      <c r="N73" s="334"/>
      <c r="O73" s="335"/>
      <c r="P73" s="336"/>
      <c r="Q73" s="337"/>
      <c r="R73" s="338"/>
      <c r="S73" s="339"/>
      <c r="T73" s="332"/>
      <c r="U73" s="340"/>
      <c r="V73" s="333"/>
      <c r="W73" s="450" t="s">
        <v>40</v>
      </c>
      <c r="X73" s="302"/>
      <c r="Y73" s="289"/>
      <c r="Z73" s="290"/>
      <c r="AA73" s="972">
        <f t="shared" si="3"/>
        <v>0</v>
      </c>
      <c r="AB73" s="293"/>
      <c r="AC73" s="280">
        <f t="shared" si="4"/>
        <v>0</v>
      </c>
      <c r="AD73" s="280">
        <f t="shared" si="1"/>
        <v>0</v>
      </c>
      <c r="AE73" s="280">
        <f t="shared" si="5"/>
        <v>0</v>
      </c>
      <c r="AF73" s="280">
        <f t="shared" si="2"/>
        <v>0</v>
      </c>
      <c r="AG73" s="294"/>
    </row>
    <row r="74" spans="1:33" s="22" customFormat="1" ht="16.5" customHeight="1" x14ac:dyDescent="0.2">
      <c r="A74" s="324">
        <v>57</v>
      </c>
      <c r="B74" s="325"/>
      <c r="C74" s="326"/>
      <c r="D74" s="327"/>
      <c r="E74" s="359"/>
      <c r="F74" s="328"/>
      <c r="G74" s="341"/>
      <c r="H74" s="342"/>
      <c r="I74" s="330"/>
      <c r="J74" s="331"/>
      <c r="K74" s="344"/>
      <c r="L74" s="333"/>
      <c r="M74" s="333"/>
      <c r="N74" s="334"/>
      <c r="O74" s="335"/>
      <c r="P74" s="336"/>
      <c r="Q74" s="337"/>
      <c r="R74" s="338"/>
      <c r="S74" s="339"/>
      <c r="T74" s="332"/>
      <c r="U74" s="340"/>
      <c r="V74" s="333"/>
      <c r="W74" s="450" t="s">
        <v>40</v>
      </c>
      <c r="X74" s="302"/>
      <c r="Y74" s="289"/>
      <c r="Z74" s="290"/>
      <c r="AA74" s="972">
        <f t="shared" si="3"/>
        <v>0</v>
      </c>
      <c r="AB74" s="293"/>
      <c r="AC74" s="280">
        <f t="shared" si="4"/>
        <v>0</v>
      </c>
      <c r="AD74" s="280">
        <f t="shared" si="1"/>
        <v>0</v>
      </c>
      <c r="AE74" s="280">
        <f t="shared" si="5"/>
        <v>0</v>
      </c>
      <c r="AF74" s="280">
        <f t="shared" si="2"/>
        <v>0</v>
      </c>
      <c r="AG74" s="294"/>
    </row>
    <row r="75" spans="1:33" s="22" customFormat="1" ht="16.5" customHeight="1" x14ac:dyDescent="0.2">
      <c r="A75" s="324">
        <v>58</v>
      </c>
      <c r="B75" s="325"/>
      <c r="C75" s="326"/>
      <c r="D75" s="327"/>
      <c r="E75" s="359"/>
      <c r="F75" s="328"/>
      <c r="G75" s="341"/>
      <c r="H75" s="342"/>
      <c r="I75" s="330"/>
      <c r="J75" s="331"/>
      <c r="K75" s="344"/>
      <c r="L75" s="333"/>
      <c r="M75" s="333"/>
      <c r="N75" s="334"/>
      <c r="O75" s="335"/>
      <c r="P75" s="336"/>
      <c r="Q75" s="337"/>
      <c r="R75" s="338"/>
      <c r="S75" s="339"/>
      <c r="T75" s="332"/>
      <c r="U75" s="340"/>
      <c r="V75" s="333"/>
      <c r="W75" s="450" t="s">
        <v>40</v>
      </c>
      <c r="X75" s="302"/>
      <c r="Y75" s="289"/>
      <c r="Z75" s="290"/>
      <c r="AA75" s="972">
        <f t="shared" si="3"/>
        <v>0</v>
      </c>
      <c r="AB75" s="293"/>
      <c r="AC75" s="280">
        <f t="shared" si="4"/>
        <v>0</v>
      </c>
      <c r="AD75" s="280">
        <f t="shared" si="1"/>
        <v>0</v>
      </c>
      <c r="AE75" s="280">
        <f t="shared" si="5"/>
        <v>0</v>
      </c>
      <c r="AF75" s="280">
        <f t="shared" si="2"/>
        <v>0</v>
      </c>
      <c r="AG75" s="294"/>
    </row>
    <row r="76" spans="1:33" s="22" customFormat="1" ht="16.5" customHeight="1" x14ac:dyDescent="0.2">
      <c r="A76" s="324">
        <v>59</v>
      </c>
      <c r="B76" s="325"/>
      <c r="C76" s="326"/>
      <c r="D76" s="327"/>
      <c r="E76" s="359"/>
      <c r="F76" s="328"/>
      <c r="G76" s="341"/>
      <c r="H76" s="342"/>
      <c r="I76" s="330"/>
      <c r="J76" s="331"/>
      <c r="K76" s="344"/>
      <c r="L76" s="333"/>
      <c r="M76" s="333"/>
      <c r="N76" s="334"/>
      <c r="O76" s="335"/>
      <c r="P76" s="336"/>
      <c r="Q76" s="337"/>
      <c r="R76" s="338"/>
      <c r="S76" s="339"/>
      <c r="T76" s="332"/>
      <c r="U76" s="340"/>
      <c r="V76" s="333"/>
      <c r="W76" s="450" t="s">
        <v>40</v>
      </c>
      <c r="X76" s="302"/>
      <c r="Y76" s="289"/>
      <c r="Z76" s="290"/>
      <c r="AA76" s="972">
        <f t="shared" si="3"/>
        <v>0</v>
      </c>
      <c r="AB76" s="293"/>
      <c r="AC76" s="280">
        <f t="shared" si="4"/>
        <v>0</v>
      </c>
      <c r="AD76" s="280">
        <f t="shared" si="1"/>
        <v>0</v>
      </c>
      <c r="AE76" s="280">
        <f t="shared" si="5"/>
        <v>0</v>
      </c>
      <c r="AF76" s="280">
        <f t="shared" si="2"/>
        <v>0</v>
      </c>
      <c r="AG76" s="294"/>
    </row>
    <row r="77" spans="1:33" s="22" customFormat="1" ht="16.5" customHeight="1" x14ac:dyDescent="0.2">
      <c r="A77" s="324">
        <v>60</v>
      </c>
      <c r="B77" s="325"/>
      <c r="C77" s="326"/>
      <c r="D77" s="327"/>
      <c r="E77" s="359"/>
      <c r="F77" s="328"/>
      <c r="G77" s="341"/>
      <c r="H77" s="342"/>
      <c r="I77" s="330"/>
      <c r="J77" s="331"/>
      <c r="K77" s="344"/>
      <c r="L77" s="333"/>
      <c r="M77" s="333"/>
      <c r="N77" s="334"/>
      <c r="O77" s="335"/>
      <c r="P77" s="336"/>
      <c r="Q77" s="337"/>
      <c r="R77" s="338"/>
      <c r="S77" s="339"/>
      <c r="T77" s="332"/>
      <c r="U77" s="340"/>
      <c r="V77" s="333"/>
      <c r="W77" s="450" t="s">
        <v>40</v>
      </c>
      <c r="X77" s="302"/>
      <c r="Y77" s="289"/>
      <c r="Z77" s="290"/>
      <c r="AA77" s="972">
        <f t="shared" si="3"/>
        <v>0</v>
      </c>
      <c r="AB77" s="293"/>
      <c r="AC77" s="280">
        <f t="shared" si="4"/>
        <v>0</v>
      </c>
      <c r="AD77" s="280">
        <f t="shared" si="1"/>
        <v>0</v>
      </c>
      <c r="AE77" s="280">
        <f t="shared" si="5"/>
        <v>0</v>
      </c>
      <c r="AF77" s="280">
        <f t="shared" si="2"/>
        <v>0</v>
      </c>
      <c r="AG77" s="294"/>
    </row>
    <row r="78" spans="1:33" s="22" customFormat="1" ht="16.5" customHeight="1" x14ac:dyDescent="0.2">
      <c r="A78" s="324">
        <v>61</v>
      </c>
      <c r="B78" s="325"/>
      <c r="C78" s="326"/>
      <c r="D78" s="327"/>
      <c r="E78" s="359"/>
      <c r="F78" s="328"/>
      <c r="G78" s="341"/>
      <c r="H78" s="342"/>
      <c r="I78" s="330"/>
      <c r="J78" s="331"/>
      <c r="K78" s="344"/>
      <c r="L78" s="333"/>
      <c r="M78" s="333"/>
      <c r="N78" s="334"/>
      <c r="O78" s="335"/>
      <c r="P78" s="336"/>
      <c r="Q78" s="337"/>
      <c r="R78" s="338"/>
      <c r="S78" s="339"/>
      <c r="T78" s="332"/>
      <c r="U78" s="340"/>
      <c r="V78" s="333"/>
      <c r="W78" s="450" t="s">
        <v>40</v>
      </c>
      <c r="X78" s="302"/>
      <c r="Y78" s="289"/>
      <c r="Z78" s="290"/>
      <c r="AA78" s="972">
        <f t="shared" si="3"/>
        <v>0</v>
      </c>
      <c r="AB78" s="293"/>
      <c r="AC78" s="280">
        <f t="shared" si="4"/>
        <v>0</v>
      </c>
      <c r="AD78" s="280">
        <f t="shared" si="1"/>
        <v>0</v>
      </c>
      <c r="AE78" s="280">
        <f t="shared" si="5"/>
        <v>0</v>
      </c>
      <c r="AF78" s="280">
        <f t="shared" si="2"/>
        <v>0</v>
      </c>
      <c r="AG78" s="294"/>
    </row>
    <row r="79" spans="1:33" s="22" customFormat="1" ht="16.5" customHeight="1" x14ac:dyDescent="0.2">
      <c r="A79" s="324">
        <v>62</v>
      </c>
      <c r="B79" s="325"/>
      <c r="C79" s="326"/>
      <c r="D79" s="327"/>
      <c r="E79" s="359"/>
      <c r="F79" s="328"/>
      <c r="G79" s="341"/>
      <c r="H79" s="342"/>
      <c r="I79" s="330"/>
      <c r="J79" s="331"/>
      <c r="K79" s="344"/>
      <c r="L79" s="333"/>
      <c r="M79" s="333"/>
      <c r="N79" s="334"/>
      <c r="O79" s="335"/>
      <c r="P79" s="336"/>
      <c r="Q79" s="337"/>
      <c r="R79" s="338"/>
      <c r="S79" s="339"/>
      <c r="T79" s="332"/>
      <c r="U79" s="340"/>
      <c r="V79" s="333"/>
      <c r="W79" s="450" t="s">
        <v>40</v>
      </c>
      <c r="X79" s="302"/>
      <c r="Y79" s="289"/>
      <c r="Z79" s="290"/>
      <c r="AA79" s="972">
        <f t="shared" si="3"/>
        <v>0</v>
      </c>
      <c r="AB79" s="293"/>
      <c r="AC79" s="280">
        <f t="shared" si="4"/>
        <v>0</v>
      </c>
      <c r="AD79" s="280">
        <f t="shared" si="1"/>
        <v>0</v>
      </c>
      <c r="AE79" s="280">
        <f t="shared" si="5"/>
        <v>0</v>
      </c>
      <c r="AF79" s="280">
        <f t="shared" si="2"/>
        <v>0</v>
      </c>
      <c r="AG79" s="294"/>
    </row>
    <row r="80" spans="1:33" s="22" customFormat="1" ht="16.5" customHeight="1" x14ac:dyDescent="0.2">
      <c r="A80" s="324">
        <v>63</v>
      </c>
      <c r="B80" s="325"/>
      <c r="C80" s="326"/>
      <c r="D80" s="327"/>
      <c r="E80" s="359"/>
      <c r="F80" s="328"/>
      <c r="G80" s="341"/>
      <c r="H80" s="342"/>
      <c r="I80" s="330"/>
      <c r="J80" s="331"/>
      <c r="K80" s="344"/>
      <c r="L80" s="333"/>
      <c r="M80" s="333"/>
      <c r="N80" s="334"/>
      <c r="O80" s="335"/>
      <c r="P80" s="336"/>
      <c r="Q80" s="337"/>
      <c r="R80" s="338"/>
      <c r="S80" s="339"/>
      <c r="T80" s="332"/>
      <c r="U80" s="340"/>
      <c r="V80" s="333"/>
      <c r="W80" s="450" t="s">
        <v>40</v>
      </c>
      <c r="X80" s="302"/>
      <c r="Y80" s="289"/>
      <c r="Z80" s="290"/>
      <c r="AA80" s="972">
        <f t="shared" si="3"/>
        <v>0</v>
      </c>
      <c r="AB80" s="293"/>
      <c r="AC80" s="280">
        <f t="shared" si="4"/>
        <v>0</v>
      </c>
      <c r="AD80" s="280">
        <f t="shared" si="1"/>
        <v>0</v>
      </c>
      <c r="AE80" s="280">
        <f t="shared" si="5"/>
        <v>0</v>
      </c>
      <c r="AF80" s="280">
        <f t="shared" si="2"/>
        <v>0</v>
      </c>
      <c r="AG80" s="294"/>
    </row>
    <row r="81" spans="1:33" s="22" customFormat="1" ht="16.5" customHeight="1" x14ac:dyDescent="0.2">
      <c r="A81" s="324">
        <v>64</v>
      </c>
      <c r="B81" s="325"/>
      <c r="C81" s="326"/>
      <c r="D81" s="327"/>
      <c r="E81" s="359"/>
      <c r="F81" s="328"/>
      <c r="G81" s="341"/>
      <c r="H81" s="342"/>
      <c r="I81" s="330"/>
      <c r="J81" s="331"/>
      <c r="K81" s="344"/>
      <c r="L81" s="333"/>
      <c r="M81" s="333"/>
      <c r="N81" s="334"/>
      <c r="O81" s="335"/>
      <c r="P81" s="336"/>
      <c r="Q81" s="337"/>
      <c r="R81" s="338"/>
      <c r="S81" s="339"/>
      <c r="T81" s="332"/>
      <c r="U81" s="340"/>
      <c r="V81" s="333"/>
      <c r="W81" s="450" t="s">
        <v>40</v>
      </c>
      <c r="X81" s="302"/>
      <c r="Y81" s="289"/>
      <c r="Z81" s="290"/>
      <c r="AA81" s="972">
        <f t="shared" si="3"/>
        <v>0</v>
      </c>
      <c r="AB81" s="293"/>
      <c r="AC81" s="280">
        <f t="shared" si="4"/>
        <v>0</v>
      </c>
      <c r="AD81" s="280">
        <f t="shared" si="1"/>
        <v>0</v>
      </c>
      <c r="AE81" s="280">
        <f t="shared" si="5"/>
        <v>0</v>
      </c>
      <c r="AF81" s="280">
        <f t="shared" si="2"/>
        <v>0</v>
      </c>
      <c r="AG81" s="294"/>
    </row>
    <row r="82" spans="1:33" s="22" customFormat="1" ht="16.5" customHeight="1" x14ac:dyDescent="0.2">
      <c r="A82" s="324">
        <v>65</v>
      </c>
      <c r="B82" s="325"/>
      <c r="C82" s="326"/>
      <c r="D82" s="327"/>
      <c r="E82" s="359"/>
      <c r="F82" s="328"/>
      <c r="G82" s="341"/>
      <c r="H82" s="342"/>
      <c r="I82" s="330"/>
      <c r="J82" s="331"/>
      <c r="K82" s="344"/>
      <c r="L82" s="333"/>
      <c r="M82" s="333"/>
      <c r="N82" s="334"/>
      <c r="O82" s="335"/>
      <c r="P82" s="336"/>
      <c r="Q82" s="337"/>
      <c r="R82" s="338"/>
      <c r="S82" s="339"/>
      <c r="T82" s="332"/>
      <c r="U82" s="340"/>
      <c r="V82" s="333"/>
      <c r="W82" s="450" t="s">
        <v>40</v>
      </c>
      <c r="X82" s="302"/>
      <c r="Y82" s="289"/>
      <c r="Z82" s="290"/>
      <c r="AA82" s="972">
        <f t="shared" si="3"/>
        <v>0</v>
      </c>
      <c r="AB82" s="293"/>
      <c r="AC82" s="280">
        <f t="shared" si="4"/>
        <v>0</v>
      </c>
      <c r="AD82" s="280">
        <f t="shared" si="1"/>
        <v>0</v>
      </c>
      <c r="AE82" s="280">
        <f t="shared" si="5"/>
        <v>0</v>
      </c>
      <c r="AF82" s="280">
        <f t="shared" si="2"/>
        <v>0</v>
      </c>
      <c r="AG82" s="294"/>
    </row>
    <row r="83" spans="1:33" s="22" customFormat="1" ht="16.5" customHeight="1" x14ac:dyDescent="0.2">
      <c r="A83" s="324">
        <v>66</v>
      </c>
      <c r="B83" s="325"/>
      <c r="C83" s="326"/>
      <c r="D83" s="327"/>
      <c r="E83" s="359"/>
      <c r="F83" s="328"/>
      <c r="G83" s="341"/>
      <c r="H83" s="342"/>
      <c r="I83" s="330"/>
      <c r="J83" s="331"/>
      <c r="K83" s="344"/>
      <c r="L83" s="333"/>
      <c r="M83" s="333"/>
      <c r="N83" s="334"/>
      <c r="O83" s="335"/>
      <c r="P83" s="336"/>
      <c r="Q83" s="337"/>
      <c r="R83" s="338"/>
      <c r="S83" s="339"/>
      <c r="T83" s="332"/>
      <c r="U83" s="340"/>
      <c r="V83" s="333"/>
      <c r="W83" s="450" t="s">
        <v>40</v>
      </c>
      <c r="X83" s="302"/>
      <c r="Y83" s="289"/>
      <c r="Z83" s="290"/>
      <c r="AA83" s="972">
        <f t="shared" si="3"/>
        <v>0</v>
      </c>
      <c r="AB83" s="293"/>
      <c r="AC83" s="280">
        <f t="shared" si="4"/>
        <v>0</v>
      </c>
      <c r="AD83" s="280">
        <f t="shared" ref="AD83:AD146" si="6">IF($L83&lt;&gt;"",IF(AND($U83&lt;&gt;"",ABS($U83)&lt;&gt;ABS($L83),OR(AND(ISNONTEXT($N83),ABS($U83)&gt;ABS($L83)),$N83="")),1,0),0)</f>
        <v>0</v>
      </c>
      <c r="AE83" s="280">
        <f t="shared" si="5"/>
        <v>0</v>
      </c>
      <c r="AF83" s="280">
        <f t="shared" ref="AF83:AF146" si="7">IF(AND($X83&lt;&gt;0,$U83&lt;&gt;"",$M83&lt;&gt;"",ABS($X83)&gt;ABS($M83)),1,0)</f>
        <v>0</v>
      </c>
      <c r="AG83" s="294"/>
    </row>
    <row r="84" spans="1:33" s="22" customFormat="1" ht="16.5" customHeight="1" x14ac:dyDescent="0.2">
      <c r="A84" s="324">
        <v>67</v>
      </c>
      <c r="B84" s="325"/>
      <c r="C84" s="326"/>
      <c r="D84" s="327"/>
      <c r="E84" s="359"/>
      <c r="F84" s="328"/>
      <c r="G84" s="341"/>
      <c r="H84" s="342"/>
      <c r="I84" s="330"/>
      <c r="J84" s="331"/>
      <c r="K84" s="344"/>
      <c r="L84" s="333"/>
      <c r="M84" s="333"/>
      <c r="N84" s="334"/>
      <c r="O84" s="335"/>
      <c r="P84" s="336"/>
      <c r="Q84" s="337"/>
      <c r="R84" s="338"/>
      <c r="S84" s="339"/>
      <c r="T84" s="332"/>
      <c r="U84" s="340"/>
      <c r="V84" s="333"/>
      <c r="W84" s="450" t="s">
        <v>40</v>
      </c>
      <c r="X84" s="302"/>
      <c r="Y84" s="289"/>
      <c r="Z84" s="290"/>
      <c r="AA84" s="972">
        <f t="shared" ref="AA84:AA147" si="8">IFERROR(X84+Y84,0)</f>
        <v>0</v>
      </c>
      <c r="AB84" s="293"/>
      <c r="AC84" s="280">
        <f t="shared" ref="AC84:AC147" si="9">IF(AND($M84&lt;&gt;"",ABS($M84)&gt;ABS($L84)),1,0)</f>
        <v>0</v>
      </c>
      <c r="AD84" s="280">
        <f t="shared" si="6"/>
        <v>0</v>
      </c>
      <c r="AE84" s="280">
        <f t="shared" ref="AE84:AE147" si="10">IF(AND($X84&lt;&gt;0,$U84&lt;&gt;"",ABS($X84)&gt;ABS($U84)),1,0)</f>
        <v>0</v>
      </c>
      <c r="AF84" s="280">
        <f t="shared" si="7"/>
        <v>0</v>
      </c>
      <c r="AG84" s="294"/>
    </row>
    <row r="85" spans="1:33" s="22" customFormat="1" ht="16.5" customHeight="1" x14ac:dyDescent="0.2">
      <c r="A85" s="324">
        <v>68</v>
      </c>
      <c r="B85" s="325"/>
      <c r="C85" s="326"/>
      <c r="D85" s="327"/>
      <c r="E85" s="359"/>
      <c r="F85" s="328"/>
      <c r="G85" s="341"/>
      <c r="H85" s="342"/>
      <c r="I85" s="330"/>
      <c r="J85" s="331"/>
      <c r="K85" s="344"/>
      <c r="L85" s="333"/>
      <c r="M85" s="333"/>
      <c r="N85" s="334"/>
      <c r="O85" s="335"/>
      <c r="P85" s="336"/>
      <c r="Q85" s="337"/>
      <c r="R85" s="338"/>
      <c r="S85" s="339"/>
      <c r="T85" s="332"/>
      <c r="U85" s="340"/>
      <c r="V85" s="333"/>
      <c r="W85" s="450" t="s">
        <v>40</v>
      </c>
      <c r="X85" s="302"/>
      <c r="Y85" s="289"/>
      <c r="Z85" s="290"/>
      <c r="AA85" s="972">
        <f t="shared" si="8"/>
        <v>0</v>
      </c>
      <c r="AB85" s="293"/>
      <c r="AC85" s="280">
        <f t="shared" si="9"/>
        <v>0</v>
      </c>
      <c r="AD85" s="280">
        <f t="shared" si="6"/>
        <v>0</v>
      </c>
      <c r="AE85" s="280">
        <f t="shared" si="10"/>
        <v>0</v>
      </c>
      <c r="AF85" s="280">
        <f t="shared" si="7"/>
        <v>0</v>
      </c>
      <c r="AG85" s="294"/>
    </row>
    <row r="86" spans="1:33" s="22" customFormat="1" ht="16.5" customHeight="1" x14ac:dyDescent="0.2">
      <c r="A86" s="324">
        <v>69</v>
      </c>
      <c r="B86" s="325"/>
      <c r="C86" s="326"/>
      <c r="D86" s="327"/>
      <c r="E86" s="359"/>
      <c r="F86" s="328"/>
      <c r="G86" s="341"/>
      <c r="H86" s="342"/>
      <c r="I86" s="330"/>
      <c r="J86" s="331"/>
      <c r="K86" s="344"/>
      <c r="L86" s="333"/>
      <c r="M86" s="333"/>
      <c r="N86" s="334"/>
      <c r="O86" s="335"/>
      <c r="P86" s="336"/>
      <c r="Q86" s="337"/>
      <c r="R86" s="338"/>
      <c r="S86" s="339"/>
      <c r="T86" s="332"/>
      <c r="U86" s="340"/>
      <c r="V86" s="333"/>
      <c r="W86" s="450" t="s">
        <v>40</v>
      </c>
      <c r="X86" s="302"/>
      <c r="Y86" s="289"/>
      <c r="Z86" s="290"/>
      <c r="AA86" s="972">
        <f t="shared" si="8"/>
        <v>0</v>
      </c>
      <c r="AB86" s="293"/>
      <c r="AC86" s="280">
        <f t="shared" si="9"/>
        <v>0</v>
      </c>
      <c r="AD86" s="280">
        <f t="shared" si="6"/>
        <v>0</v>
      </c>
      <c r="AE86" s="280">
        <f t="shared" si="10"/>
        <v>0</v>
      </c>
      <c r="AF86" s="280">
        <f t="shared" si="7"/>
        <v>0</v>
      </c>
      <c r="AG86" s="294"/>
    </row>
    <row r="87" spans="1:33" s="22" customFormat="1" ht="16.5" customHeight="1" x14ac:dyDescent="0.2">
      <c r="A87" s="324">
        <v>70</v>
      </c>
      <c r="B87" s="325"/>
      <c r="C87" s="326"/>
      <c r="D87" s="327"/>
      <c r="E87" s="359"/>
      <c r="F87" s="328"/>
      <c r="G87" s="341"/>
      <c r="H87" s="342"/>
      <c r="I87" s="330"/>
      <c r="J87" s="331"/>
      <c r="K87" s="344"/>
      <c r="L87" s="333"/>
      <c r="M87" s="333"/>
      <c r="N87" s="334"/>
      <c r="O87" s="335"/>
      <c r="P87" s="336"/>
      <c r="Q87" s="337"/>
      <c r="R87" s="338"/>
      <c r="S87" s="339"/>
      <c r="T87" s="332"/>
      <c r="U87" s="340"/>
      <c r="V87" s="333"/>
      <c r="W87" s="450" t="s">
        <v>40</v>
      </c>
      <c r="X87" s="302"/>
      <c r="Y87" s="289"/>
      <c r="Z87" s="290"/>
      <c r="AA87" s="972">
        <f t="shared" si="8"/>
        <v>0</v>
      </c>
      <c r="AB87" s="293"/>
      <c r="AC87" s="280">
        <f t="shared" si="9"/>
        <v>0</v>
      </c>
      <c r="AD87" s="280">
        <f t="shared" si="6"/>
        <v>0</v>
      </c>
      <c r="AE87" s="280">
        <f t="shared" si="10"/>
        <v>0</v>
      </c>
      <c r="AF87" s="280">
        <f t="shared" si="7"/>
        <v>0</v>
      </c>
      <c r="AG87" s="294"/>
    </row>
    <row r="88" spans="1:33" s="22" customFormat="1" ht="16.5" customHeight="1" x14ac:dyDescent="0.2">
      <c r="A88" s="324">
        <v>71</v>
      </c>
      <c r="B88" s="325"/>
      <c r="C88" s="326"/>
      <c r="D88" s="327"/>
      <c r="E88" s="359"/>
      <c r="F88" s="328"/>
      <c r="G88" s="341"/>
      <c r="H88" s="342"/>
      <c r="I88" s="330"/>
      <c r="J88" s="331"/>
      <c r="K88" s="344"/>
      <c r="L88" s="333"/>
      <c r="M88" s="333"/>
      <c r="N88" s="334"/>
      <c r="O88" s="335"/>
      <c r="P88" s="336"/>
      <c r="Q88" s="337"/>
      <c r="R88" s="338"/>
      <c r="S88" s="339"/>
      <c r="T88" s="332"/>
      <c r="U88" s="340"/>
      <c r="V88" s="333"/>
      <c r="W88" s="450" t="s">
        <v>40</v>
      </c>
      <c r="X88" s="302"/>
      <c r="Y88" s="289"/>
      <c r="Z88" s="290"/>
      <c r="AA88" s="972">
        <f t="shared" si="8"/>
        <v>0</v>
      </c>
      <c r="AB88" s="293"/>
      <c r="AC88" s="280">
        <f t="shared" si="9"/>
        <v>0</v>
      </c>
      <c r="AD88" s="280">
        <f t="shared" si="6"/>
        <v>0</v>
      </c>
      <c r="AE88" s="280">
        <f t="shared" si="10"/>
        <v>0</v>
      </c>
      <c r="AF88" s="280">
        <f t="shared" si="7"/>
        <v>0</v>
      </c>
      <c r="AG88" s="294"/>
    </row>
    <row r="89" spans="1:33" s="22" customFormat="1" ht="16.5" customHeight="1" x14ac:dyDescent="0.2">
      <c r="A89" s="324">
        <v>72</v>
      </c>
      <c r="B89" s="325"/>
      <c r="C89" s="326"/>
      <c r="D89" s="327"/>
      <c r="E89" s="359"/>
      <c r="F89" s="328"/>
      <c r="G89" s="341"/>
      <c r="H89" s="342"/>
      <c r="I89" s="330"/>
      <c r="J89" s="331"/>
      <c r="K89" s="344"/>
      <c r="L89" s="333"/>
      <c r="M89" s="333"/>
      <c r="N89" s="334"/>
      <c r="O89" s="335"/>
      <c r="P89" s="336"/>
      <c r="Q89" s="337"/>
      <c r="R89" s="338"/>
      <c r="S89" s="339"/>
      <c r="T89" s="332"/>
      <c r="U89" s="340"/>
      <c r="V89" s="333"/>
      <c r="W89" s="450" t="s">
        <v>40</v>
      </c>
      <c r="X89" s="302"/>
      <c r="Y89" s="289"/>
      <c r="Z89" s="290"/>
      <c r="AA89" s="972">
        <f t="shared" si="8"/>
        <v>0</v>
      </c>
      <c r="AB89" s="293"/>
      <c r="AC89" s="280">
        <f t="shared" si="9"/>
        <v>0</v>
      </c>
      <c r="AD89" s="280">
        <f t="shared" si="6"/>
        <v>0</v>
      </c>
      <c r="AE89" s="280">
        <f t="shared" si="10"/>
        <v>0</v>
      </c>
      <c r="AF89" s="280">
        <f t="shared" si="7"/>
        <v>0</v>
      </c>
      <c r="AG89" s="294"/>
    </row>
    <row r="90" spans="1:33" s="22" customFormat="1" ht="16.5" customHeight="1" x14ac:dyDescent="0.2">
      <c r="A90" s="324">
        <v>73</v>
      </c>
      <c r="B90" s="325"/>
      <c r="C90" s="326"/>
      <c r="D90" s="327"/>
      <c r="E90" s="359"/>
      <c r="F90" s="328"/>
      <c r="G90" s="341"/>
      <c r="H90" s="342"/>
      <c r="I90" s="330"/>
      <c r="J90" s="331"/>
      <c r="K90" s="344"/>
      <c r="L90" s="333"/>
      <c r="M90" s="333"/>
      <c r="N90" s="334"/>
      <c r="O90" s="335"/>
      <c r="P90" s="336"/>
      <c r="Q90" s="337"/>
      <c r="R90" s="338"/>
      <c r="S90" s="339"/>
      <c r="T90" s="332"/>
      <c r="U90" s="340"/>
      <c r="V90" s="333"/>
      <c r="W90" s="450" t="s">
        <v>40</v>
      </c>
      <c r="X90" s="302"/>
      <c r="Y90" s="289"/>
      <c r="Z90" s="290"/>
      <c r="AA90" s="972">
        <f t="shared" si="8"/>
        <v>0</v>
      </c>
      <c r="AB90" s="293"/>
      <c r="AC90" s="280">
        <f t="shared" si="9"/>
        <v>0</v>
      </c>
      <c r="AD90" s="280">
        <f t="shared" si="6"/>
        <v>0</v>
      </c>
      <c r="AE90" s="280">
        <f t="shared" si="10"/>
        <v>0</v>
      </c>
      <c r="AF90" s="280">
        <f t="shared" si="7"/>
        <v>0</v>
      </c>
      <c r="AG90" s="294"/>
    </row>
    <row r="91" spans="1:33" s="22" customFormat="1" ht="16.5" customHeight="1" x14ac:dyDescent="0.2">
      <c r="A91" s="324">
        <v>74</v>
      </c>
      <c r="B91" s="325"/>
      <c r="C91" s="326"/>
      <c r="D91" s="327"/>
      <c r="E91" s="359"/>
      <c r="F91" s="328"/>
      <c r="G91" s="341"/>
      <c r="H91" s="342"/>
      <c r="I91" s="330"/>
      <c r="J91" s="331"/>
      <c r="K91" s="344"/>
      <c r="L91" s="333"/>
      <c r="M91" s="333"/>
      <c r="N91" s="334"/>
      <c r="O91" s="335"/>
      <c r="P91" s="336"/>
      <c r="Q91" s="337"/>
      <c r="R91" s="338"/>
      <c r="S91" s="339"/>
      <c r="T91" s="332"/>
      <c r="U91" s="340"/>
      <c r="V91" s="333"/>
      <c r="W91" s="450" t="s">
        <v>40</v>
      </c>
      <c r="X91" s="302"/>
      <c r="Y91" s="289"/>
      <c r="Z91" s="290"/>
      <c r="AA91" s="972">
        <f t="shared" si="8"/>
        <v>0</v>
      </c>
      <c r="AB91" s="293"/>
      <c r="AC91" s="280">
        <f t="shared" si="9"/>
        <v>0</v>
      </c>
      <c r="AD91" s="280">
        <f t="shared" si="6"/>
        <v>0</v>
      </c>
      <c r="AE91" s="280">
        <f t="shared" si="10"/>
        <v>0</v>
      </c>
      <c r="AF91" s="280">
        <f t="shared" si="7"/>
        <v>0</v>
      </c>
      <c r="AG91" s="294"/>
    </row>
    <row r="92" spans="1:33" s="22" customFormat="1" ht="16.5" customHeight="1" x14ac:dyDescent="0.2">
      <c r="A92" s="324">
        <v>75</v>
      </c>
      <c r="B92" s="325"/>
      <c r="C92" s="326"/>
      <c r="D92" s="327"/>
      <c r="E92" s="359"/>
      <c r="F92" s="328"/>
      <c r="G92" s="341"/>
      <c r="H92" s="342"/>
      <c r="I92" s="330"/>
      <c r="J92" s="331"/>
      <c r="K92" s="344"/>
      <c r="L92" s="333"/>
      <c r="M92" s="333"/>
      <c r="N92" s="334"/>
      <c r="O92" s="335"/>
      <c r="P92" s="336"/>
      <c r="Q92" s="337"/>
      <c r="R92" s="338"/>
      <c r="S92" s="339"/>
      <c r="T92" s="332"/>
      <c r="U92" s="340"/>
      <c r="V92" s="333"/>
      <c r="W92" s="450" t="s">
        <v>40</v>
      </c>
      <c r="X92" s="302"/>
      <c r="Y92" s="289"/>
      <c r="Z92" s="290"/>
      <c r="AA92" s="972">
        <f t="shared" si="8"/>
        <v>0</v>
      </c>
      <c r="AB92" s="293"/>
      <c r="AC92" s="280">
        <f t="shared" si="9"/>
        <v>0</v>
      </c>
      <c r="AD92" s="280">
        <f t="shared" si="6"/>
        <v>0</v>
      </c>
      <c r="AE92" s="280">
        <f t="shared" si="10"/>
        <v>0</v>
      </c>
      <c r="AF92" s="280">
        <f t="shared" si="7"/>
        <v>0</v>
      </c>
      <c r="AG92" s="294"/>
    </row>
    <row r="93" spans="1:33" s="22" customFormat="1" ht="16.5" customHeight="1" x14ac:dyDescent="0.2">
      <c r="A93" s="324">
        <v>76</v>
      </c>
      <c r="B93" s="325"/>
      <c r="C93" s="326"/>
      <c r="D93" s="327"/>
      <c r="E93" s="359"/>
      <c r="F93" s="328"/>
      <c r="G93" s="341"/>
      <c r="H93" s="342"/>
      <c r="I93" s="330"/>
      <c r="J93" s="331"/>
      <c r="K93" s="344"/>
      <c r="L93" s="333"/>
      <c r="M93" s="333"/>
      <c r="N93" s="334"/>
      <c r="O93" s="335"/>
      <c r="P93" s="336"/>
      <c r="Q93" s="337"/>
      <c r="R93" s="338"/>
      <c r="S93" s="339"/>
      <c r="T93" s="332"/>
      <c r="U93" s="340"/>
      <c r="V93" s="333"/>
      <c r="W93" s="450" t="s">
        <v>40</v>
      </c>
      <c r="X93" s="302"/>
      <c r="Y93" s="289"/>
      <c r="Z93" s="290"/>
      <c r="AA93" s="972">
        <f t="shared" si="8"/>
        <v>0</v>
      </c>
      <c r="AB93" s="293"/>
      <c r="AC93" s="280">
        <f t="shared" si="9"/>
        <v>0</v>
      </c>
      <c r="AD93" s="280">
        <f t="shared" si="6"/>
        <v>0</v>
      </c>
      <c r="AE93" s="280">
        <f t="shared" si="10"/>
        <v>0</v>
      </c>
      <c r="AF93" s="280">
        <f t="shared" si="7"/>
        <v>0</v>
      </c>
      <c r="AG93" s="294"/>
    </row>
    <row r="94" spans="1:33" s="22" customFormat="1" ht="16.5" customHeight="1" x14ac:dyDescent="0.2">
      <c r="A94" s="324">
        <v>77</v>
      </c>
      <c r="B94" s="325"/>
      <c r="C94" s="326"/>
      <c r="D94" s="327"/>
      <c r="E94" s="359"/>
      <c r="F94" s="328"/>
      <c r="G94" s="341"/>
      <c r="H94" s="342"/>
      <c r="I94" s="330"/>
      <c r="J94" s="331"/>
      <c r="K94" s="344"/>
      <c r="L94" s="333"/>
      <c r="M94" s="333"/>
      <c r="N94" s="334"/>
      <c r="O94" s="335"/>
      <c r="P94" s="336"/>
      <c r="Q94" s="337"/>
      <c r="R94" s="338"/>
      <c r="S94" s="339"/>
      <c r="T94" s="332"/>
      <c r="U94" s="340"/>
      <c r="V94" s="333"/>
      <c r="W94" s="450" t="s">
        <v>40</v>
      </c>
      <c r="X94" s="302"/>
      <c r="Y94" s="289"/>
      <c r="Z94" s="290"/>
      <c r="AA94" s="972">
        <f t="shared" si="8"/>
        <v>0</v>
      </c>
      <c r="AB94" s="293"/>
      <c r="AC94" s="280">
        <f t="shared" si="9"/>
        <v>0</v>
      </c>
      <c r="AD94" s="280">
        <f t="shared" si="6"/>
        <v>0</v>
      </c>
      <c r="AE94" s="280">
        <f t="shared" si="10"/>
        <v>0</v>
      </c>
      <c r="AF94" s="280">
        <f t="shared" si="7"/>
        <v>0</v>
      </c>
      <c r="AG94" s="294"/>
    </row>
    <row r="95" spans="1:33" s="22" customFormat="1" ht="16.5" customHeight="1" x14ac:dyDescent="0.2">
      <c r="A95" s="324">
        <v>78</v>
      </c>
      <c r="B95" s="325"/>
      <c r="C95" s="326"/>
      <c r="D95" s="327"/>
      <c r="E95" s="359"/>
      <c r="F95" s="328"/>
      <c r="G95" s="341"/>
      <c r="H95" s="342"/>
      <c r="I95" s="330"/>
      <c r="J95" s="331"/>
      <c r="K95" s="344"/>
      <c r="L95" s="333"/>
      <c r="M95" s="333"/>
      <c r="N95" s="334"/>
      <c r="O95" s="335"/>
      <c r="P95" s="336"/>
      <c r="Q95" s="337"/>
      <c r="R95" s="338"/>
      <c r="S95" s="339"/>
      <c r="T95" s="332"/>
      <c r="U95" s="340"/>
      <c r="V95" s="333"/>
      <c r="W95" s="450" t="s">
        <v>40</v>
      </c>
      <c r="X95" s="302"/>
      <c r="Y95" s="289"/>
      <c r="Z95" s="290"/>
      <c r="AA95" s="972">
        <f t="shared" si="8"/>
        <v>0</v>
      </c>
      <c r="AB95" s="293"/>
      <c r="AC95" s="280">
        <f t="shared" si="9"/>
        <v>0</v>
      </c>
      <c r="AD95" s="280">
        <f t="shared" si="6"/>
        <v>0</v>
      </c>
      <c r="AE95" s="280">
        <f t="shared" si="10"/>
        <v>0</v>
      </c>
      <c r="AF95" s="280">
        <f t="shared" si="7"/>
        <v>0</v>
      </c>
      <c r="AG95" s="294"/>
    </row>
    <row r="96" spans="1:33" s="22" customFormat="1" ht="16.5" customHeight="1" x14ac:dyDescent="0.2">
      <c r="A96" s="324">
        <v>79</v>
      </c>
      <c r="B96" s="325"/>
      <c r="C96" s="326"/>
      <c r="D96" s="327"/>
      <c r="E96" s="359"/>
      <c r="F96" s="328"/>
      <c r="G96" s="341"/>
      <c r="H96" s="342"/>
      <c r="I96" s="330"/>
      <c r="J96" s="331"/>
      <c r="K96" s="344"/>
      <c r="L96" s="333"/>
      <c r="M96" s="333"/>
      <c r="N96" s="334"/>
      <c r="O96" s="335"/>
      <c r="P96" s="336"/>
      <c r="Q96" s="337"/>
      <c r="R96" s="338"/>
      <c r="S96" s="339"/>
      <c r="T96" s="332"/>
      <c r="U96" s="340"/>
      <c r="V96" s="333"/>
      <c r="W96" s="450" t="s">
        <v>40</v>
      </c>
      <c r="X96" s="302"/>
      <c r="Y96" s="289"/>
      <c r="Z96" s="290"/>
      <c r="AA96" s="972">
        <f t="shared" si="8"/>
        <v>0</v>
      </c>
      <c r="AB96" s="293"/>
      <c r="AC96" s="280">
        <f t="shared" si="9"/>
        <v>0</v>
      </c>
      <c r="AD96" s="280">
        <f t="shared" si="6"/>
        <v>0</v>
      </c>
      <c r="AE96" s="280">
        <f t="shared" si="10"/>
        <v>0</v>
      </c>
      <c r="AF96" s="280">
        <f t="shared" si="7"/>
        <v>0</v>
      </c>
      <c r="AG96" s="294"/>
    </row>
    <row r="97" spans="1:33" s="22" customFormat="1" ht="16.5" customHeight="1" x14ac:dyDescent="0.2">
      <c r="A97" s="324">
        <v>80</v>
      </c>
      <c r="B97" s="325"/>
      <c r="C97" s="326"/>
      <c r="D97" s="327"/>
      <c r="E97" s="359"/>
      <c r="F97" s="328"/>
      <c r="G97" s="341"/>
      <c r="H97" s="342"/>
      <c r="I97" s="330"/>
      <c r="J97" s="331"/>
      <c r="K97" s="344"/>
      <c r="L97" s="333"/>
      <c r="M97" s="333"/>
      <c r="N97" s="334"/>
      <c r="O97" s="335"/>
      <c r="P97" s="336"/>
      <c r="Q97" s="337"/>
      <c r="R97" s="338"/>
      <c r="S97" s="339"/>
      <c r="T97" s="332"/>
      <c r="U97" s="340"/>
      <c r="V97" s="333"/>
      <c r="W97" s="450" t="s">
        <v>40</v>
      </c>
      <c r="X97" s="302"/>
      <c r="Y97" s="289"/>
      <c r="Z97" s="290"/>
      <c r="AA97" s="972">
        <f t="shared" si="8"/>
        <v>0</v>
      </c>
      <c r="AB97" s="293"/>
      <c r="AC97" s="280">
        <f t="shared" si="9"/>
        <v>0</v>
      </c>
      <c r="AD97" s="280">
        <f t="shared" si="6"/>
        <v>0</v>
      </c>
      <c r="AE97" s="280">
        <f t="shared" si="10"/>
        <v>0</v>
      </c>
      <c r="AF97" s="280">
        <f t="shared" si="7"/>
        <v>0</v>
      </c>
      <c r="AG97" s="294"/>
    </row>
    <row r="98" spans="1:33" s="22" customFormat="1" ht="16.5" customHeight="1" x14ac:dyDescent="0.2">
      <c r="A98" s="324">
        <v>81</v>
      </c>
      <c r="B98" s="325"/>
      <c r="C98" s="326"/>
      <c r="D98" s="327"/>
      <c r="E98" s="359"/>
      <c r="F98" s="328"/>
      <c r="G98" s="341"/>
      <c r="H98" s="342"/>
      <c r="I98" s="330"/>
      <c r="J98" s="331"/>
      <c r="K98" s="344"/>
      <c r="L98" s="333"/>
      <c r="M98" s="333"/>
      <c r="N98" s="334"/>
      <c r="O98" s="335"/>
      <c r="P98" s="336"/>
      <c r="Q98" s="337"/>
      <c r="R98" s="338"/>
      <c r="S98" s="339"/>
      <c r="T98" s="332"/>
      <c r="U98" s="340"/>
      <c r="V98" s="333"/>
      <c r="W98" s="450" t="s">
        <v>40</v>
      </c>
      <c r="X98" s="302"/>
      <c r="Y98" s="289"/>
      <c r="Z98" s="290"/>
      <c r="AA98" s="972">
        <f t="shared" si="8"/>
        <v>0</v>
      </c>
      <c r="AB98" s="293"/>
      <c r="AC98" s="280">
        <f t="shared" si="9"/>
        <v>0</v>
      </c>
      <c r="AD98" s="280">
        <f t="shared" si="6"/>
        <v>0</v>
      </c>
      <c r="AE98" s="280">
        <f t="shared" si="10"/>
        <v>0</v>
      </c>
      <c r="AF98" s="280">
        <f t="shared" si="7"/>
        <v>0</v>
      </c>
      <c r="AG98" s="294"/>
    </row>
    <row r="99" spans="1:33" s="22" customFormat="1" ht="16.5" customHeight="1" x14ac:dyDescent="0.2">
      <c r="A99" s="324">
        <v>82</v>
      </c>
      <c r="B99" s="325"/>
      <c r="C99" s="326"/>
      <c r="D99" s="327"/>
      <c r="E99" s="359"/>
      <c r="F99" s="328"/>
      <c r="G99" s="341"/>
      <c r="H99" s="342"/>
      <c r="I99" s="330"/>
      <c r="J99" s="331"/>
      <c r="K99" s="344"/>
      <c r="L99" s="333"/>
      <c r="M99" s="333"/>
      <c r="N99" s="334"/>
      <c r="O99" s="335"/>
      <c r="P99" s="336"/>
      <c r="Q99" s="337"/>
      <c r="R99" s="338"/>
      <c r="S99" s="339"/>
      <c r="T99" s="332"/>
      <c r="U99" s="340"/>
      <c r="V99" s="333"/>
      <c r="W99" s="450" t="s">
        <v>40</v>
      </c>
      <c r="X99" s="302"/>
      <c r="Y99" s="289"/>
      <c r="Z99" s="290"/>
      <c r="AA99" s="972">
        <f t="shared" si="8"/>
        <v>0</v>
      </c>
      <c r="AB99" s="293"/>
      <c r="AC99" s="280">
        <f t="shared" si="9"/>
        <v>0</v>
      </c>
      <c r="AD99" s="280">
        <f t="shared" si="6"/>
        <v>0</v>
      </c>
      <c r="AE99" s="280">
        <f t="shared" si="10"/>
        <v>0</v>
      </c>
      <c r="AF99" s="280">
        <f t="shared" si="7"/>
        <v>0</v>
      </c>
      <c r="AG99" s="294"/>
    </row>
    <row r="100" spans="1:33" s="22" customFormat="1" ht="16.5" customHeight="1" x14ac:dyDescent="0.2">
      <c r="A100" s="324">
        <v>83</v>
      </c>
      <c r="B100" s="325"/>
      <c r="C100" s="326"/>
      <c r="D100" s="327"/>
      <c r="E100" s="359"/>
      <c r="F100" s="328"/>
      <c r="G100" s="341"/>
      <c r="H100" s="342"/>
      <c r="I100" s="330"/>
      <c r="J100" s="331"/>
      <c r="K100" s="344"/>
      <c r="L100" s="333"/>
      <c r="M100" s="333"/>
      <c r="N100" s="334"/>
      <c r="O100" s="335"/>
      <c r="P100" s="336"/>
      <c r="Q100" s="337"/>
      <c r="R100" s="338"/>
      <c r="S100" s="339"/>
      <c r="T100" s="332"/>
      <c r="U100" s="340"/>
      <c r="V100" s="333"/>
      <c r="W100" s="450" t="s">
        <v>40</v>
      </c>
      <c r="X100" s="302"/>
      <c r="Y100" s="289"/>
      <c r="Z100" s="290"/>
      <c r="AA100" s="972">
        <f t="shared" si="8"/>
        <v>0</v>
      </c>
      <c r="AB100" s="293"/>
      <c r="AC100" s="280">
        <f t="shared" si="9"/>
        <v>0</v>
      </c>
      <c r="AD100" s="280">
        <f t="shared" si="6"/>
        <v>0</v>
      </c>
      <c r="AE100" s="280">
        <f t="shared" si="10"/>
        <v>0</v>
      </c>
      <c r="AF100" s="280">
        <f t="shared" si="7"/>
        <v>0</v>
      </c>
      <c r="AG100" s="294"/>
    </row>
    <row r="101" spans="1:33" s="22" customFormat="1" ht="16.5" customHeight="1" x14ac:dyDescent="0.2">
      <c r="A101" s="324">
        <v>84</v>
      </c>
      <c r="B101" s="325"/>
      <c r="C101" s="326"/>
      <c r="D101" s="327"/>
      <c r="E101" s="359"/>
      <c r="F101" s="328"/>
      <c r="G101" s="341"/>
      <c r="H101" s="342"/>
      <c r="I101" s="330"/>
      <c r="J101" s="331"/>
      <c r="K101" s="344"/>
      <c r="L101" s="333"/>
      <c r="M101" s="333"/>
      <c r="N101" s="334"/>
      <c r="O101" s="335"/>
      <c r="P101" s="336"/>
      <c r="Q101" s="337"/>
      <c r="R101" s="338"/>
      <c r="S101" s="339"/>
      <c r="T101" s="332"/>
      <c r="U101" s="340"/>
      <c r="V101" s="333"/>
      <c r="W101" s="450" t="s">
        <v>40</v>
      </c>
      <c r="X101" s="302"/>
      <c r="Y101" s="289"/>
      <c r="Z101" s="290"/>
      <c r="AA101" s="972">
        <f t="shared" si="8"/>
        <v>0</v>
      </c>
      <c r="AB101" s="293"/>
      <c r="AC101" s="280">
        <f t="shared" si="9"/>
        <v>0</v>
      </c>
      <c r="AD101" s="280">
        <f t="shared" si="6"/>
        <v>0</v>
      </c>
      <c r="AE101" s="280">
        <f t="shared" si="10"/>
        <v>0</v>
      </c>
      <c r="AF101" s="280">
        <f t="shared" si="7"/>
        <v>0</v>
      </c>
      <c r="AG101" s="294"/>
    </row>
    <row r="102" spans="1:33" s="22" customFormat="1" ht="16.5" customHeight="1" x14ac:dyDescent="0.2">
      <c r="A102" s="324">
        <v>85</v>
      </c>
      <c r="B102" s="325"/>
      <c r="C102" s="326"/>
      <c r="D102" s="327"/>
      <c r="E102" s="359"/>
      <c r="F102" s="328"/>
      <c r="G102" s="341"/>
      <c r="H102" s="342"/>
      <c r="I102" s="330"/>
      <c r="J102" s="331"/>
      <c r="K102" s="344"/>
      <c r="L102" s="333"/>
      <c r="M102" s="333"/>
      <c r="N102" s="334"/>
      <c r="O102" s="335"/>
      <c r="P102" s="336"/>
      <c r="Q102" s="337"/>
      <c r="R102" s="338"/>
      <c r="S102" s="339"/>
      <c r="T102" s="332"/>
      <c r="U102" s="340"/>
      <c r="V102" s="333"/>
      <c r="W102" s="450" t="s">
        <v>40</v>
      </c>
      <c r="X102" s="302"/>
      <c r="Y102" s="289"/>
      <c r="Z102" s="290"/>
      <c r="AA102" s="972">
        <f t="shared" si="8"/>
        <v>0</v>
      </c>
      <c r="AB102" s="293"/>
      <c r="AC102" s="280">
        <f t="shared" si="9"/>
        <v>0</v>
      </c>
      <c r="AD102" s="280">
        <f t="shared" si="6"/>
        <v>0</v>
      </c>
      <c r="AE102" s="280">
        <f t="shared" si="10"/>
        <v>0</v>
      </c>
      <c r="AF102" s="280">
        <f t="shared" si="7"/>
        <v>0</v>
      </c>
      <c r="AG102" s="294"/>
    </row>
    <row r="103" spans="1:33" s="22" customFormat="1" ht="16.5" customHeight="1" x14ac:dyDescent="0.2">
      <c r="A103" s="324">
        <v>86</v>
      </c>
      <c r="B103" s="325"/>
      <c r="C103" s="326"/>
      <c r="D103" s="327"/>
      <c r="E103" s="359"/>
      <c r="F103" s="328"/>
      <c r="G103" s="341"/>
      <c r="H103" s="342"/>
      <c r="I103" s="330"/>
      <c r="J103" s="331"/>
      <c r="K103" s="344"/>
      <c r="L103" s="333"/>
      <c r="M103" s="333"/>
      <c r="N103" s="334"/>
      <c r="O103" s="335"/>
      <c r="P103" s="336"/>
      <c r="Q103" s="337"/>
      <c r="R103" s="338"/>
      <c r="S103" s="339"/>
      <c r="T103" s="332"/>
      <c r="U103" s="340"/>
      <c r="V103" s="333"/>
      <c r="W103" s="450" t="s">
        <v>40</v>
      </c>
      <c r="X103" s="302"/>
      <c r="Y103" s="289"/>
      <c r="Z103" s="290"/>
      <c r="AA103" s="972">
        <f t="shared" si="8"/>
        <v>0</v>
      </c>
      <c r="AB103" s="293"/>
      <c r="AC103" s="280">
        <f t="shared" si="9"/>
        <v>0</v>
      </c>
      <c r="AD103" s="280">
        <f t="shared" si="6"/>
        <v>0</v>
      </c>
      <c r="AE103" s="280">
        <f t="shared" si="10"/>
        <v>0</v>
      </c>
      <c r="AF103" s="280">
        <f t="shared" si="7"/>
        <v>0</v>
      </c>
      <c r="AG103" s="294"/>
    </row>
    <row r="104" spans="1:33" s="22" customFormat="1" ht="16.5" customHeight="1" x14ac:dyDescent="0.2">
      <c r="A104" s="324">
        <v>87</v>
      </c>
      <c r="B104" s="325"/>
      <c r="C104" s="326"/>
      <c r="D104" s="327"/>
      <c r="E104" s="359"/>
      <c r="F104" s="328"/>
      <c r="G104" s="341"/>
      <c r="H104" s="342"/>
      <c r="I104" s="330"/>
      <c r="J104" s="331"/>
      <c r="K104" s="344"/>
      <c r="L104" s="333"/>
      <c r="M104" s="333"/>
      <c r="N104" s="334"/>
      <c r="O104" s="335"/>
      <c r="P104" s="336"/>
      <c r="Q104" s="337"/>
      <c r="R104" s="338"/>
      <c r="S104" s="339"/>
      <c r="T104" s="332"/>
      <c r="U104" s="340"/>
      <c r="V104" s="333"/>
      <c r="W104" s="450" t="s">
        <v>40</v>
      </c>
      <c r="X104" s="302"/>
      <c r="Y104" s="289"/>
      <c r="Z104" s="290"/>
      <c r="AA104" s="972">
        <f t="shared" si="8"/>
        <v>0</v>
      </c>
      <c r="AB104" s="293"/>
      <c r="AC104" s="280">
        <f t="shared" si="9"/>
        <v>0</v>
      </c>
      <c r="AD104" s="280">
        <f t="shared" si="6"/>
        <v>0</v>
      </c>
      <c r="AE104" s="280">
        <f t="shared" si="10"/>
        <v>0</v>
      </c>
      <c r="AF104" s="280">
        <f t="shared" si="7"/>
        <v>0</v>
      </c>
      <c r="AG104" s="294"/>
    </row>
    <row r="105" spans="1:33" s="22" customFormat="1" ht="16.5" customHeight="1" x14ac:dyDescent="0.2">
      <c r="A105" s="324">
        <v>88</v>
      </c>
      <c r="B105" s="325"/>
      <c r="C105" s="326"/>
      <c r="D105" s="327"/>
      <c r="E105" s="359"/>
      <c r="F105" s="328"/>
      <c r="G105" s="341"/>
      <c r="H105" s="342"/>
      <c r="I105" s="330"/>
      <c r="J105" s="331"/>
      <c r="K105" s="344"/>
      <c r="L105" s="333"/>
      <c r="M105" s="333"/>
      <c r="N105" s="334"/>
      <c r="O105" s="335"/>
      <c r="P105" s="336"/>
      <c r="Q105" s="337"/>
      <c r="R105" s="338"/>
      <c r="S105" s="339"/>
      <c r="T105" s="332"/>
      <c r="U105" s="340"/>
      <c r="V105" s="333"/>
      <c r="W105" s="450" t="s">
        <v>40</v>
      </c>
      <c r="X105" s="302"/>
      <c r="Y105" s="289"/>
      <c r="Z105" s="290"/>
      <c r="AA105" s="972">
        <f t="shared" si="8"/>
        <v>0</v>
      </c>
      <c r="AB105" s="293"/>
      <c r="AC105" s="280">
        <f t="shared" si="9"/>
        <v>0</v>
      </c>
      <c r="AD105" s="280">
        <f t="shared" si="6"/>
        <v>0</v>
      </c>
      <c r="AE105" s="280">
        <f t="shared" si="10"/>
        <v>0</v>
      </c>
      <c r="AF105" s="280">
        <f t="shared" si="7"/>
        <v>0</v>
      </c>
      <c r="AG105" s="294"/>
    </row>
    <row r="106" spans="1:33" s="22" customFormat="1" ht="16.5" customHeight="1" x14ac:dyDescent="0.2">
      <c r="A106" s="324">
        <v>89</v>
      </c>
      <c r="B106" s="325"/>
      <c r="C106" s="326"/>
      <c r="D106" s="327"/>
      <c r="E106" s="359"/>
      <c r="F106" s="328"/>
      <c r="G106" s="341"/>
      <c r="H106" s="342"/>
      <c r="I106" s="330"/>
      <c r="J106" s="331"/>
      <c r="K106" s="344"/>
      <c r="L106" s="333"/>
      <c r="M106" s="333"/>
      <c r="N106" s="334"/>
      <c r="O106" s="335"/>
      <c r="P106" s="336"/>
      <c r="Q106" s="337"/>
      <c r="R106" s="338"/>
      <c r="S106" s="339"/>
      <c r="T106" s="332"/>
      <c r="U106" s="340"/>
      <c r="V106" s="333"/>
      <c r="W106" s="450" t="s">
        <v>40</v>
      </c>
      <c r="X106" s="302"/>
      <c r="Y106" s="289"/>
      <c r="Z106" s="290"/>
      <c r="AA106" s="972">
        <f t="shared" si="8"/>
        <v>0</v>
      </c>
      <c r="AB106" s="293"/>
      <c r="AC106" s="280">
        <f t="shared" si="9"/>
        <v>0</v>
      </c>
      <c r="AD106" s="280">
        <f t="shared" si="6"/>
        <v>0</v>
      </c>
      <c r="AE106" s="280">
        <f t="shared" si="10"/>
        <v>0</v>
      </c>
      <c r="AF106" s="280">
        <f t="shared" si="7"/>
        <v>0</v>
      </c>
      <c r="AG106" s="294"/>
    </row>
    <row r="107" spans="1:33" s="22" customFormat="1" ht="16.5" customHeight="1" x14ac:dyDescent="0.2">
      <c r="A107" s="324">
        <v>90</v>
      </c>
      <c r="B107" s="325"/>
      <c r="C107" s="326"/>
      <c r="D107" s="327"/>
      <c r="E107" s="359"/>
      <c r="F107" s="328"/>
      <c r="G107" s="341"/>
      <c r="H107" s="342"/>
      <c r="I107" s="330"/>
      <c r="J107" s="331"/>
      <c r="K107" s="344"/>
      <c r="L107" s="333"/>
      <c r="M107" s="333"/>
      <c r="N107" s="334"/>
      <c r="O107" s="335"/>
      <c r="P107" s="336"/>
      <c r="Q107" s="337"/>
      <c r="R107" s="338"/>
      <c r="S107" s="339"/>
      <c r="T107" s="332"/>
      <c r="U107" s="340"/>
      <c r="V107" s="333"/>
      <c r="W107" s="450" t="s">
        <v>40</v>
      </c>
      <c r="X107" s="302"/>
      <c r="Y107" s="289"/>
      <c r="Z107" s="290"/>
      <c r="AA107" s="972">
        <f t="shared" si="8"/>
        <v>0</v>
      </c>
      <c r="AB107" s="293"/>
      <c r="AC107" s="280">
        <f t="shared" si="9"/>
        <v>0</v>
      </c>
      <c r="AD107" s="280">
        <f t="shared" si="6"/>
        <v>0</v>
      </c>
      <c r="AE107" s="280">
        <f t="shared" si="10"/>
        <v>0</v>
      </c>
      <c r="AF107" s="280">
        <f t="shared" si="7"/>
        <v>0</v>
      </c>
      <c r="AG107" s="294"/>
    </row>
    <row r="108" spans="1:33" s="22" customFormat="1" ht="16.5" customHeight="1" x14ac:dyDescent="0.2">
      <c r="A108" s="324">
        <v>91</v>
      </c>
      <c r="B108" s="325"/>
      <c r="C108" s="326"/>
      <c r="D108" s="327"/>
      <c r="E108" s="359"/>
      <c r="F108" s="328"/>
      <c r="G108" s="341"/>
      <c r="H108" s="342"/>
      <c r="I108" s="330"/>
      <c r="J108" s="331"/>
      <c r="K108" s="344"/>
      <c r="L108" s="333"/>
      <c r="M108" s="333"/>
      <c r="N108" s="334"/>
      <c r="O108" s="335"/>
      <c r="P108" s="336"/>
      <c r="Q108" s="337"/>
      <c r="R108" s="338"/>
      <c r="S108" s="339"/>
      <c r="T108" s="332"/>
      <c r="U108" s="340"/>
      <c r="V108" s="333"/>
      <c r="W108" s="450" t="s">
        <v>40</v>
      </c>
      <c r="X108" s="302"/>
      <c r="Y108" s="289"/>
      <c r="Z108" s="290"/>
      <c r="AA108" s="972">
        <f t="shared" si="8"/>
        <v>0</v>
      </c>
      <c r="AB108" s="293"/>
      <c r="AC108" s="280">
        <f t="shared" si="9"/>
        <v>0</v>
      </c>
      <c r="AD108" s="280">
        <f t="shared" si="6"/>
        <v>0</v>
      </c>
      <c r="AE108" s="280">
        <f t="shared" si="10"/>
        <v>0</v>
      </c>
      <c r="AF108" s="280">
        <f t="shared" si="7"/>
        <v>0</v>
      </c>
      <c r="AG108" s="294"/>
    </row>
    <row r="109" spans="1:33" s="22" customFormat="1" ht="16.5" customHeight="1" x14ac:dyDescent="0.2">
      <c r="A109" s="324">
        <v>92</v>
      </c>
      <c r="B109" s="325"/>
      <c r="C109" s="326"/>
      <c r="D109" s="327"/>
      <c r="E109" s="359"/>
      <c r="F109" s="328"/>
      <c r="G109" s="341"/>
      <c r="H109" s="342"/>
      <c r="I109" s="330"/>
      <c r="J109" s="331"/>
      <c r="K109" s="344"/>
      <c r="L109" s="333"/>
      <c r="M109" s="333"/>
      <c r="N109" s="334"/>
      <c r="O109" s="335"/>
      <c r="P109" s="336"/>
      <c r="Q109" s="337"/>
      <c r="R109" s="338"/>
      <c r="S109" s="339"/>
      <c r="T109" s="332"/>
      <c r="U109" s="340"/>
      <c r="V109" s="333"/>
      <c r="W109" s="450" t="s">
        <v>40</v>
      </c>
      <c r="X109" s="302"/>
      <c r="Y109" s="289"/>
      <c r="Z109" s="290"/>
      <c r="AA109" s="972">
        <f t="shared" si="8"/>
        <v>0</v>
      </c>
      <c r="AB109" s="293"/>
      <c r="AC109" s="280">
        <f t="shared" si="9"/>
        <v>0</v>
      </c>
      <c r="AD109" s="280">
        <f t="shared" si="6"/>
        <v>0</v>
      </c>
      <c r="AE109" s="280">
        <f t="shared" si="10"/>
        <v>0</v>
      </c>
      <c r="AF109" s="280">
        <f t="shared" si="7"/>
        <v>0</v>
      </c>
      <c r="AG109" s="294"/>
    </row>
    <row r="110" spans="1:33" s="22" customFormat="1" ht="16.5" customHeight="1" x14ac:dyDescent="0.2">
      <c r="A110" s="324">
        <v>93</v>
      </c>
      <c r="B110" s="325"/>
      <c r="C110" s="326"/>
      <c r="D110" s="327"/>
      <c r="E110" s="359"/>
      <c r="F110" s="328"/>
      <c r="G110" s="341"/>
      <c r="H110" s="342"/>
      <c r="I110" s="330"/>
      <c r="J110" s="331"/>
      <c r="K110" s="344"/>
      <c r="L110" s="333"/>
      <c r="M110" s="333"/>
      <c r="N110" s="334"/>
      <c r="O110" s="335"/>
      <c r="P110" s="336"/>
      <c r="Q110" s="337"/>
      <c r="R110" s="338"/>
      <c r="S110" s="339"/>
      <c r="T110" s="332"/>
      <c r="U110" s="340"/>
      <c r="V110" s="333"/>
      <c r="W110" s="450" t="s">
        <v>40</v>
      </c>
      <c r="X110" s="302"/>
      <c r="Y110" s="289"/>
      <c r="Z110" s="290"/>
      <c r="AA110" s="972">
        <f t="shared" si="8"/>
        <v>0</v>
      </c>
      <c r="AB110" s="293"/>
      <c r="AC110" s="280">
        <f t="shared" si="9"/>
        <v>0</v>
      </c>
      <c r="AD110" s="280">
        <f t="shared" si="6"/>
        <v>0</v>
      </c>
      <c r="AE110" s="280">
        <f t="shared" si="10"/>
        <v>0</v>
      </c>
      <c r="AF110" s="280">
        <f t="shared" si="7"/>
        <v>0</v>
      </c>
      <c r="AG110" s="294"/>
    </row>
    <row r="111" spans="1:33" s="22" customFormat="1" ht="16.5" customHeight="1" x14ac:dyDescent="0.2">
      <c r="A111" s="324">
        <v>94</v>
      </c>
      <c r="B111" s="325"/>
      <c r="C111" s="326"/>
      <c r="D111" s="327"/>
      <c r="E111" s="359"/>
      <c r="F111" s="328"/>
      <c r="G111" s="341"/>
      <c r="H111" s="342"/>
      <c r="I111" s="330"/>
      <c r="J111" s="331"/>
      <c r="K111" s="344"/>
      <c r="L111" s="333"/>
      <c r="M111" s="333"/>
      <c r="N111" s="334"/>
      <c r="O111" s="335"/>
      <c r="P111" s="336"/>
      <c r="Q111" s="337"/>
      <c r="R111" s="338"/>
      <c r="S111" s="339"/>
      <c r="T111" s="332"/>
      <c r="U111" s="340"/>
      <c r="V111" s="333"/>
      <c r="W111" s="450" t="s">
        <v>40</v>
      </c>
      <c r="X111" s="302"/>
      <c r="Y111" s="289"/>
      <c r="Z111" s="290"/>
      <c r="AA111" s="972">
        <f t="shared" si="8"/>
        <v>0</v>
      </c>
      <c r="AB111" s="293"/>
      <c r="AC111" s="280">
        <f t="shared" si="9"/>
        <v>0</v>
      </c>
      <c r="AD111" s="280">
        <f t="shared" si="6"/>
        <v>0</v>
      </c>
      <c r="AE111" s="280">
        <f t="shared" si="10"/>
        <v>0</v>
      </c>
      <c r="AF111" s="280">
        <f t="shared" si="7"/>
        <v>0</v>
      </c>
      <c r="AG111" s="294"/>
    </row>
    <row r="112" spans="1:33" s="22" customFormat="1" ht="16.5" customHeight="1" x14ac:dyDescent="0.2">
      <c r="A112" s="324">
        <v>95</v>
      </c>
      <c r="B112" s="325"/>
      <c r="C112" s="326"/>
      <c r="D112" s="327"/>
      <c r="E112" s="359"/>
      <c r="F112" s="328"/>
      <c r="G112" s="341"/>
      <c r="H112" s="342"/>
      <c r="I112" s="330"/>
      <c r="J112" s="331"/>
      <c r="K112" s="344"/>
      <c r="L112" s="333"/>
      <c r="M112" s="333"/>
      <c r="N112" s="334"/>
      <c r="O112" s="335"/>
      <c r="P112" s="336"/>
      <c r="Q112" s="337"/>
      <c r="R112" s="338"/>
      <c r="S112" s="339"/>
      <c r="T112" s="332"/>
      <c r="U112" s="340"/>
      <c r="V112" s="333"/>
      <c r="W112" s="450" t="s">
        <v>40</v>
      </c>
      <c r="X112" s="302"/>
      <c r="Y112" s="289"/>
      <c r="Z112" s="290"/>
      <c r="AA112" s="972">
        <f t="shared" si="8"/>
        <v>0</v>
      </c>
      <c r="AB112" s="293"/>
      <c r="AC112" s="280">
        <f t="shared" si="9"/>
        <v>0</v>
      </c>
      <c r="AD112" s="280">
        <f t="shared" si="6"/>
        <v>0</v>
      </c>
      <c r="AE112" s="280">
        <f t="shared" si="10"/>
        <v>0</v>
      </c>
      <c r="AF112" s="280">
        <f t="shared" si="7"/>
        <v>0</v>
      </c>
      <c r="AG112" s="294"/>
    </row>
    <row r="113" spans="1:33" s="22" customFormat="1" ht="16.5" customHeight="1" x14ac:dyDescent="0.2">
      <c r="A113" s="324">
        <v>96</v>
      </c>
      <c r="B113" s="325"/>
      <c r="C113" s="326"/>
      <c r="D113" s="327"/>
      <c r="E113" s="359"/>
      <c r="F113" s="328"/>
      <c r="G113" s="341"/>
      <c r="H113" s="342"/>
      <c r="I113" s="330"/>
      <c r="J113" s="331"/>
      <c r="K113" s="344"/>
      <c r="L113" s="333"/>
      <c r="M113" s="333"/>
      <c r="N113" s="334"/>
      <c r="O113" s="335"/>
      <c r="P113" s="336"/>
      <c r="Q113" s="337"/>
      <c r="R113" s="338"/>
      <c r="S113" s="339"/>
      <c r="T113" s="332"/>
      <c r="U113" s="340"/>
      <c r="V113" s="333"/>
      <c r="W113" s="450" t="s">
        <v>40</v>
      </c>
      <c r="X113" s="302"/>
      <c r="Y113" s="289"/>
      <c r="Z113" s="290"/>
      <c r="AA113" s="972">
        <f t="shared" si="8"/>
        <v>0</v>
      </c>
      <c r="AB113" s="293"/>
      <c r="AC113" s="280">
        <f t="shared" si="9"/>
        <v>0</v>
      </c>
      <c r="AD113" s="280">
        <f t="shared" si="6"/>
        <v>0</v>
      </c>
      <c r="AE113" s="280">
        <f t="shared" si="10"/>
        <v>0</v>
      </c>
      <c r="AF113" s="280">
        <f t="shared" si="7"/>
        <v>0</v>
      </c>
      <c r="AG113" s="294"/>
    </row>
    <row r="114" spans="1:33" s="22" customFormat="1" ht="16.5" customHeight="1" x14ac:dyDescent="0.2">
      <c r="A114" s="324">
        <v>97</v>
      </c>
      <c r="B114" s="325"/>
      <c r="C114" s="326"/>
      <c r="D114" s="327"/>
      <c r="E114" s="359"/>
      <c r="F114" s="328"/>
      <c r="G114" s="341"/>
      <c r="H114" s="342"/>
      <c r="I114" s="330"/>
      <c r="J114" s="331"/>
      <c r="K114" s="344"/>
      <c r="L114" s="333"/>
      <c r="M114" s="333"/>
      <c r="N114" s="334"/>
      <c r="O114" s="335"/>
      <c r="P114" s="336"/>
      <c r="Q114" s="337"/>
      <c r="R114" s="338"/>
      <c r="S114" s="339"/>
      <c r="T114" s="332"/>
      <c r="U114" s="340"/>
      <c r="V114" s="333"/>
      <c r="W114" s="450" t="s">
        <v>40</v>
      </c>
      <c r="X114" s="302"/>
      <c r="Y114" s="289"/>
      <c r="Z114" s="290"/>
      <c r="AA114" s="972">
        <f t="shared" si="8"/>
        <v>0</v>
      </c>
      <c r="AB114" s="293"/>
      <c r="AC114" s="280">
        <f t="shared" si="9"/>
        <v>0</v>
      </c>
      <c r="AD114" s="280">
        <f t="shared" si="6"/>
        <v>0</v>
      </c>
      <c r="AE114" s="280">
        <f t="shared" si="10"/>
        <v>0</v>
      </c>
      <c r="AF114" s="280">
        <f t="shared" si="7"/>
        <v>0</v>
      </c>
      <c r="AG114" s="294"/>
    </row>
    <row r="115" spans="1:33" s="22" customFormat="1" ht="16.5" customHeight="1" x14ac:dyDescent="0.2">
      <c r="A115" s="324">
        <v>98</v>
      </c>
      <c r="B115" s="325"/>
      <c r="C115" s="326"/>
      <c r="D115" s="327"/>
      <c r="E115" s="359"/>
      <c r="F115" s="328"/>
      <c r="G115" s="341"/>
      <c r="H115" s="342"/>
      <c r="I115" s="330"/>
      <c r="J115" s="331"/>
      <c r="K115" s="344"/>
      <c r="L115" s="333"/>
      <c r="M115" s="333"/>
      <c r="N115" s="334"/>
      <c r="O115" s="335"/>
      <c r="P115" s="336"/>
      <c r="Q115" s="337"/>
      <c r="R115" s="338"/>
      <c r="S115" s="339"/>
      <c r="T115" s="332"/>
      <c r="U115" s="340"/>
      <c r="V115" s="333"/>
      <c r="W115" s="450" t="s">
        <v>40</v>
      </c>
      <c r="X115" s="302"/>
      <c r="Y115" s="289"/>
      <c r="Z115" s="290"/>
      <c r="AA115" s="972">
        <f t="shared" si="8"/>
        <v>0</v>
      </c>
      <c r="AB115" s="293"/>
      <c r="AC115" s="280">
        <f t="shared" si="9"/>
        <v>0</v>
      </c>
      <c r="AD115" s="280">
        <f t="shared" si="6"/>
        <v>0</v>
      </c>
      <c r="AE115" s="280">
        <f t="shared" si="10"/>
        <v>0</v>
      </c>
      <c r="AF115" s="280">
        <f t="shared" si="7"/>
        <v>0</v>
      </c>
      <c r="AG115" s="294"/>
    </row>
    <row r="116" spans="1:33" s="22" customFormat="1" ht="16.5" customHeight="1" x14ac:dyDescent="0.2">
      <c r="A116" s="324">
        <v>99</v>
      </c>
      <c r="B116" s="325"/>
      <c r="C116" s="326"/>
      <c r="D116" s="327"/>
      <c r="E116" s="359"/>
      <c r="F116" s="328"/>
      <c r="G116" s="341"/>
      <c r="H116" s="342"/>
      <c r="I116" s="330"/>
      <c r="J116" s="331"/>
      <c r="K116" s="344"/>
      <c r="L116" s="333"/>
      <c r="M116" s="333"/>
      <c r="N116" s="334"/>
      <c r="O116" s="335"/>
      <c r="P116" s="336"/>
      <c r="Q116" s="337"/>
      <c r="R116" s="338"/>
      <c r="S116" s="339"/>
      <c r="T116" s="332"/>
      <c r="U116" s="340"/>
      <c r="V116" s="333"/>
      <c r="W116" s="450" t="s">
        <v>40</v>
      </c>
      <c r="X116" s="302"/>
      <c r="Y116" s="289"/>
      <c r="Z116" s="290"/>
      <c r="AA116" s="972">
        <f t="shared" si="8"/>
        <v>0</v>
      </c>
      <c r="AB116" s="293"/>
      <c r="AC116" s="280">
        <f t="shared" si="9"/>
        <v>0</v>
      </c>
      <c r="AD116" s="280">
        <f t="shared" si="6"/>
        <v>0</v>
      </c>
      <c r="AE116" s="280">
        <f t="shared" si="10"/>
        <v>0</v>
      </c>
      <c r="AF116" s="280">
        <f t="shared" si="7"/>
        <v>0</v>
      </c>
      <c r="AG116" s="294"/>
    </row>
    <row r="117" spans="1:33" s="22" customFormat="1" ht="16.5" customHeight="1" x14ac:dyDescent="0.2">
      <c r="A117" s="324">
        <v>100</v>
      </c>
      <c r="B117" s="325"/>
      <c r="C117" s="326"/>
      <c r="D117" s="327"/>
      <c r="E117" s="359"/>
      <c r="F117" s="328"/>
      <c r="G117" s="341"/>
      <c r="H117" s="342"/>
      <c r="I117" s="330"/>
      <c r="J117" s="331"/>
      <c r="K117" s="344"/>
      <c r="L117" s="333"/>
      <c r="M117" s="333"/>
      <c r="N117" s="334"/>
      <c r="O117" s="335"/>
      <c r="P117" s="336"/>
      <c r="Q117" s="337"/>
      <c r="R117" s="338"/>
      <c r="S117" s="339"/>
      <c r="T117" s="332"/>
      <c r="U117" s="340"/>
      <c r="V117" s="333"/>
      <c r="W117" s="450" t="s">
        <v>40</v>
      </c>
      <c r="X117" s="302"/>
      <c r="Y117" s="289"/>
      <c r="Z117" s="290"/>
      <c r="AA117" s="972">
        <f t="shared" si="8"/>
        <v>0</v>
      </c>
      <c r="AB117" s="293"/>
      <c r="AC117" s="280">
        <f t="shared" si="9"/>
        <v>0</v>
      </c>
      <c r="AD117" s="280">
        <f t="shared" si="6"/>
        <v>0</v>
      </c>
      <c r="AE117" s="280">
        <f t="shared" si="10"/>
        <v>0</v>
      </c>
      <c r="AF117" s="280">
        <f t="shared" si="7"/>
        <v>0</v>
      </c>
      <c r="AG117" s="294"/>
    </row>
    <row r="118" spans="1:33" s="22" customFormat="1" ht="16.5" customHeight="1" x14ac:dyDescent="0.2">
      <c r="A118" s="324">
        <v>101</v>
      </c>
      <c r="B118" s="325"/>
      <c r="C118" s="326"/>
      <c r="D118" s="327"/>
      <c r="E118" s="359"/>
      <c r="F118" s="328"/>
      <c r="G118" s="341"/>
      <c r="H118" s="342"/>
      <c r="I118" s="330"/>
      <c r="J118" s="331"/>
      <c r="K118" s="344"/>
      <c r="L118" s="333"/>
      <c r="M118" s="333"/>
      <c r="N118" s="334"/>
      <c r="O118" s="335"/>
      <c r="P118" s="336"/>
      <c r="Q118" s="337"/>
      <c r="R118" s="338"/>
      <c r="S118" s="339"/>
      <c r="T118" s="332"/>
      <c r="U118" s="340"/>
      <c r="V118" s="333"/>
      <c r="W118" s="450" t="s">
        <v>40</v>
      </c>
      <c r="X118" s="302"/>
      <c r="Y118" s="289"/>
      <c r="Z118" s="290"/>
      <c r="AA118" s="972">
        <f t="shared" si="8"/>
        <v>0</v>
      </c>
      <c r="AB118" s="293"/>
      <c r="AC118" s="280">
        <f t="shared" si="9"/>
        <v>0</v>
      </c>
      <c r="AD118" s="280">
        <f t="shared" si="6"/>
        <v>0</v>
      </c>
      <c r="AE118" s="280">
        <f t="shared" si="10"/>
        <v>0</v>
      </c>
      <c r="AF118" s="280">
        <f t="shared" si="7"/>
        <v>0</v>
      </c>
      <c r="AG118" s="294"/>
    </row>
    <row r="119" spans="1:33" s="22" customFormat="1" ht="16.5" customHeight="1" x14ac:dyDescent="0.2">
      <c r="A119" s="324">
        <v>102</v>
      </c>
      <c r="B119" s="325"/>
      <c r="C119" s="326"/>
      <c r="D119" s="327"/>
      <c r="E119" s="359"/>
      <c r="F119" s="328"/>
      <c r="G119" s="341"/>
      <c r="H119" s="342"/>
      <c r="I119" s="330"/>
      <c r="J119" s="331"/>
      <c r="K119" s="344"/>
      <c r="L119" s="333"/>
      <c r="M119" s="333"/>
      <c r="N119" s="334"/>
      <c r="O119" s="335"/>
      <c r="P119" s="336"/>
      <c r="Q119" s="337"/>
      <c r="R119" s="338"/>
      <c r="S119" s="339"/>
      <c r="T119" s="332"/>
      <c r="U119" s="340"/>
      <c r="V119" s="333"/>
      <c r="W119" s="450" t="s">
        <v>40</v>
      </c>
      <c r="X119" s="302"/>
      <c r="Y119" s="289"/>
      <c r="Z119" s="290"/>
      <c r="AA119" s="972">
        <f t="shared" si="8"/>
        <v>0</v>
      </c>
      <c r="AB119" s="293"/>
      <c r="AC119" s="280">
        <f t="shared" si="9"/>
        <v>0</v>
      </c>
      <c r="AD119" s="280">
        <f t="shared" si="6"/>
        <v>0</v>
      </c>
      <c r="AE119" s="280">
        <f t="shared" si="10"/>
        <v>0</v>
      </c>
      <c r="AF119" s="280">
        <f t="shared" si="7"/>
        <v>0</v>
      </c>
      <c r="AG119" s="294"/>
    </row>
    <row r="120" spans="1:33" s="22" customFormat="1" ht="16.5" customHeight="1" x14ac:dyDescent="0.2">
      <c r="A120" s="324">
        <v>103</v>
      </c>
      <c r="B120" s="325"/>
      <c r="C120" s="326"/>
      <c r="D120" s="327"/>
      <c r="E120" s="359"/>
      <c r="F120" s="328"/>
      <c r="G120" s="341"/>
      <c r="H120" s="342"/>
      <c r="I120" s="330"/>
      <c r="J120" s="331"/>
      <c r="K120" s="344"/>
      <c r="L120" s="333"/>
      <c r="M120" s="333"/>
      <c r="N120" s="334"/>
      <c r="O120" s="335"/>
      <c r="P120" s="336"/>
      <c r="Q120" s="337"/>
      <c r="R120" s="338"/>
      <c r="S120" s="339"/>
      <c r="T120" s="332"/>
      <c r="U120" s="340"/>
      <c r="V120" s="333"/>
      <c r="W120" s="450" t="s">
        <v>40</v>
      </c>
      <c r="X120" s="302"/>
      <c r="Y120" s="289"/>
      <c r="Z120" s="290"/>
      <c r="AA120" s="972">
        <f t="shared" si="8"/>
        <v>0</v>
      </c>
      <c r="AB120" s="293"/>
      <c r="AC120" s="280">
        <f t="shared" si="9"/>
        <v>0</v>
      </c>
      <c r="AD120" s="280">
        <f t="shared" si="6"/>
        <v>0</v>
      </c>
      <c r="AE120" s="280">
        <f t="shared" si="10"/>
        <v>0</v>
      </c>
      <c r="AF120" s="280">
        <f t="shared" si="7"/>
        <v>0</v>
      </c>
      <c r="AG120" s="294"/>
    </row>
    <row r="121" spans="1:33" s="22" customFormat="1" ht="16.5" customHeight="1" x14ac:dyDescent="0.2">
      <c r="A121" s="324">
        <v>104</v>
      </c>
      <c r="B121" s="325"/>
      <c r="C121" s="326"/>
      <c r="D121" s="327"/>
      <c r="E121" s="359"/>
      <c r="F121" s="328"/>
      <c r="G121" s="341"/>
      <c r="H121" s="342"/>
      <c r="I121" s="330"/>
      <c r="J121" s="331"/>
      <c r="K121" s="344"/>
      <c r="L121" s="333"/>
      <c r="M121" s="333"/>
      <c r="N121" s="334"/>
      <c r="O121" s="335"/>
      <c r="P121" s="336"/>
      <c r="Q121" s="337"/>
      <c r="R121" s="338"/>
      <c r="S121" s="339"/>
      <c r="T121" s="332"/>
      <c r="U121" s="340"/>
      <c r="V121" s="333"/>
      <c r="W121" s="450" t="s">
        <v>40</v>
      </c>
      <c r="X121" s="302"/>
      <c r="Y121" s="289"/>
      <c r="Z121" s="290"/>
      <c r="AA121" s="972">
        <f t="shared" si="8"/>
        <v>0</v>
      </c>
      <c r="AB121" s="293"/>
      <c r="AC121" s="280">
        <f t="shared" si="9"/>
        <v>0</v>
      </c>
      <c r="AD121" s="280">
        <f t="shared" si="6"/>
        <v>0</v>
      </c>
      <c r="AE121" s="280">
        <f t="shared" si="10"/>
        <v>0</v>
      </c>
      <c r="AF121" s="280">
        <f t="shared" si="7"/>
        <v>0</v>
      </c>
      <c r="AG121" s="294"/>
    </row>
    <row r="122" spans="1:33" s="22" customFormat="1" ht="16.5" customHeight="1" x14ac:dyDescent="0.2">
      <c r="A122" s="324">
        <v>105</v>
      </c>
      <c r="B122" s="325"/>
      <c r="C122" s="326"/>
      <c r="D122" s="327"/>
      <c r="E122" s="359"/>
      <c r="F122" s="328"/>
      <c r="G122" s="341"/>
      <c r="H122" s="342"/>
      <c r="I122" s="330"/>
      <c r="J122" s="331"/>
      <c r="K122" s="344"/>
      <c r="L122" s="333"/>
      <c r="M122" s="333"/>
      <c r="N122" s="334"/>
      <c r="O122" s="335"/>
      <c r="P122" s="336"/>
      <c r="Q122" s="337"/>
      <c r="R122" s="338"/>
      <c r="S122" s="339"/>
      <c r="T122" s="332"/>
      <c r="U122" s="340"/>
      <c r="V122" s="333"/>
      <c r="W122" s="450" t="s">
        <v>40</v>
      </c>
      <c r="X122" s="302"/>
      <c r="Y122" s="289"/>
      <c r="Z122" s="290"/>
      <c r="AA122" s="972">
        <f t="shared" si="8"/>
        <v>0</v>
      </c>
      <c r="AB122" s="293"/>
      <c r="AC122" s="280">
        <f t="shared" si="9"/>
        <v>0</v>
      </c>
      <c r="AD122" s="280">
        <f t="shared" si="6"/>
        <v>0</v>
      </c>
      <c r="AE122" s="280">
        <f t="shared" si="10"/>
        <v>0</v>
      </c>
      <c r="AF122" s="280">
        <f t="shared" si="7"/>
        <v>0</v>
      </c>
      <c r="AG122" s="294"/>
    </row>
    <row r="123" spans="1:33" s="22" customFormat="1" ht="16.5" customHeight="1" x14ac:dyDescent="0.2">
      <c r="A123" s="324">
        <v>106</v>
      </c>
      <c r="B123" s="325"/>
      <c r="C123" s="326"/>
      <c r="D123" s="327"/>
      <c r="E123" s="359"/>
      <c r="F123" s="328"/>
      <c r="G123" s="341"/>
      <c r="H123" s="342"/>
      <c r="I123" s="330"/>
      <c r="J123" s="331"/>
      <c r="K123" s="344"/>
      <c r="L123" s="333"/>
      <c r="M123" s="333"/>
      <c r="N123" s="334"/>
      <c r="O123" s="335"/>
      <c r="P123" s="336"/>
      <c r="Q123" s="337"/>
      <c r="R123" s="338"/>
      <c r="S123" s="339"/>
      <c r="T123" s="332"/>
      <c r="U123" s="340"/>
      <c r="V123" s="333"/>
      <c r="W123" s="450" t="s">
        <v>40</v>
      </c>
      <c r="X123" s="302"/>
      <c r="Y123" s="289"/>
      <c r="Z123" s="290"/>
      <c r="AA123" s="972">
        <f t="shared" si="8"/>
        <v>0</v>
      </c>
      <c r="AB123" s="293"/>
      <c r="AC123" s="280">
        <f t="shared" si="9"/>
        <v>0</v>
      </c>
      <c r="AD123" s="280">
        <f t="shared" si="6"/>
        <v>0</v>
      </c>
      <c r="AE123" s="280">
        <f t="shared" si="10"/>
        <v>0</v>
      </c>
      <c r="AF123" s="280">
        <f t="shared" si="7"/>
        <v>0</v>
      </c>
      <c r="AG123" s="294"/>
    </row>
    <row r="124" spans="1:33" s="22" customFormat="1" ht="16.5" customHeight="1" x14ac:dyDescent="0.2">
      <c r="A124" s="324">
        <v>107</v>
      </c>
      <c r="B124" s="325"/>
      <c r="C124" s="326"/>
      <c r="D124" s="327"/>
      <c r="E124" s="359"/>
      <c r="F124" s="328"/>
      <c r="G124" s="341"/>
      <c r="H124" s="342"/>
      <c r="I124" s="330"/>
      <c r="J124" s="331"/>
      <c r="K124" s="344"/>
      <c r="L124" s="333"/>
      <c r="M124" s="333"/>
      <c r="N124" s="334"/>
      <c r="O124" s="335"/>
      <c r="P124" s="336"/>
      <c r="Q124" s="337"/>
      <c r="R124" s="338"/>
      <c r="S124" s="339"/>
      <c r="T124" s="332"/>
      <c r="U124" s="340"/>
      <c r="V124" s="333"/>
      <c r="W124" s="450" t="s">
        <v>40</v>
      </c>
      <c r="X124" s="302"/>
      <c r="Y124" s="289"/>
      <c r="Z124" s="290"/>
      <c r="AA124" s="972">
        <f t="shared" si="8"/>
        <v>0</v>
      </c>
      <c r="AB124" s="293"/>
      <c r="AC124" s="280">
        <f t="shared" si="9"/>
        <v>0</v>
      </c>
      <c r="AD124" s="280">
        <f t="shared" si="6"/>
        <v>0</v>
      </c>
      <c r="AE124" s="280">
        <f t="shared" si="10"/>
        <v>0</v>
      </c>
      <c r="AF124" s="280">
        <f t="shared" si="7"/>
        <v>0</v>
      </c>
      <c r="AG124" s="294"/>
    </row>
    <row r="125" spans="1:33" s="22" customFormat="1" ht="16.5" customHeight="1" x14ac:dyDescent="0.2">
      <c r="A125" s="324">
        <v>108</v>
      </c>
      <c r="B125" s="325"/>
      <c r="C125" s="326"/>
      <c r="D125" s="327"/>
      <c r="E125" s="359"/>
      <c r="F125" s="328"/>
      <c r="G125" s="341"/>
      <c r="H125" s="342"/>
      <c r="I125" s="330"/>
      <c r="J125" s="331"/>
      <c r="K125" s="344"/>
      <c r="L125" s="333"/>
      <c r="M125" s="333"/>
      <c r="N125" s="334"/>
      <c r="O125" s="335"/>
      <c r="P125" s="336"/>
      <c r="Q125" s="337"/>
      <c r="R125" s="338"/>
      <c r="S125" s="339"/>
      <c r="T125" s="332"/>
      <c r="U125" s="340"/>
      <c r="V125" s="333"/>
      <c r="W125" s="450" t="s">
        <v>40</v>
      </c>
      <c r="X125" s="302"/>
      <c r="Y125" s="289"/>
      <c r="Z125" s="290"/>
      <c r="AA125" s="972">
        <f t="shared" si="8"/>
        <v>0</v>
      </c>
      <c r="AB125" s="293"/>
      <c r="AC125" s="280">
        <f t="shared" si="9"/>
        <v>0</v>
      </c>
      <c r="AD125" s="280">
        <f t="shared" si="6"/>
        <v>0</v>
      </c>
      <c r="AE125" s="280">
        <f t="shared" si="10"/>
        <v>0</v>
      </c>
      <c r="AF125" s="280">
        <f t="shared" si="7"/>
        <v>0</v>
      </c>
      <c r="AG125" s="294"/>
    </row>
    <row r="126" spans="1:33" s="22" customFormat="1" ht="16.5" customHeight="1" x14ac:dyDescent="0.2">
      <c r="A126" s="324">
        <v>109</v>
      </c>
      <c r="B126" s="325"/>
      <c r="C126" s="326"/>
      <c r="D126" s="327"/>
      <c r="E126" s="359"/>
      <c r="F126" s="328"/>
      <c r="G126" s="341"/>
      <c r="H126" s="342"/>
      <c r="I126" s="330"/>
      <c r="J126" s="331"/>
      <c r="K126" s="344"/>
      <c r="L126" s="333"/>
      <c r="M126" s="333"/>
      <c r="N126" s="334"/>
      <c r="O126" s="335"/>
      <c r="P126" s="336"/>
      <c r="Q126" s="337"/>
      <c r="R126" s="338"/>
      <c r="S126" s="339"/>
      <c r="T126" s="332"/>
      <c r="U126" s="340"/>
      <c r="V126" s="333"/>
      <c r="W126" s="450" t="s">
        <v>40</v>
      </c>
      <c r="X126" s="302"/>
      <c r="Y126" s="289"/>
      <c r="Z126" s="290"/>
      <c r="AA126" s="972">
        <f t="shared" si="8"/>
        <v>0</v>
      </c>
      <c r="AB126" s="293"/>
      <c r="AC126" s="280">
        <f t="shared" si="9"/>
        <v>0</v>
      </c>
      <c r="AD126" s="280">
        <f t="shared" si="6"/>
        <v>0</v>
      </c>
      <c r="AE126" s="280">
        <f t="shared" si="10"/>
        <v>0</v>
      </c>
      <c r="AF126" s="280">
        <f t="shared" si="7"/>
        <v>0</v>
      </c>
      <c r="AG126" s="294"/>
    </row>
    <row r="127" spans="1:33" s="22" customFormat="1" ht="16.5" customHeight="1" x14ac:dyDescent="0.2">
      <c r="A127" s="324">
        <v>110</v>
      </c>
      <c r="B127" s="325"/>
      <c r="C127" s="326"/>
      <c r="D127" s="327"/>
      <c r="E127" s="359"/>
      <c r="F127" s="328"/>
      <c r="G127" s="341"/>
      <c r="H127" s="342"/>
      <c r="I127" s="330"/>
      <c r="J127" s="331"/>
      <c r="K127" s="344"/>
      <c r="L127" s="333"/>
      <c r="M127" s="333"/>
      <c r="N127" s="334"/>
      <c r="O127" s="335"/>
      <c r="P127" s="336"/>
      <c r="Q127" s="337"/>
      <c r="R127" s="338"/>
      <c r="S127" s="339"/>
      <c r="T127" s="332"/>
      <c r="U127" s="340"/>
      <c r="V127" s="333"/>
      <c r="W127" s="450" t="s">
        <v>40</v>
      </c>
      <c r="X127" s="302"/>
      <c r="Y127" s="289"/>
      <c r="Z127" s="290"/>
      <c r="AA127" s="972">
        <f t="shared" si="8"/>
        <v>0</v>
      </c>
      <c r="AB127" s="293"/>
      <c r="AC127" s="280">
        <f t="shared" si="9"/>
        <v>0</v>
      </c>
      <c r="AD127" s="280">
        <f t="shared" si="6"/>
        <v>0</v>
      </c>
      <c r="AE127" s="280">
        <f t="shared" si="10"/>
        <v>0</v>
      </c>
      <c r="AF127" s="280">
        <f t="shared" si="7"/>
        <v>0</v>
      </c>
      <c r="AG127" s="294"/>
    </row>
    <row r="128" spans="1:33" s="22" customFormat="1" ht="16.5" customHeight="1" x14ac:dyDescent="0.2">
      <c r="A128" s="324">
        <v>111</v>
      </c>
      <c r="B128" s="325"/>
      <c r="C128" s="326"/>
      <c r="D128" s="327"/>
      <c r="E128" s="359"/>
      <c r="F128" s="328"/>
      <c r="G128" s="341"/>
      <c r="H128" s="342"/>
      <c r="I128" s="330"/>
      <c r="J128" s="331"/>
      <c r="K128" s="344"/>
      <c r="L128" s="333"/>
      <c r="M128" s="333"/>
      <c r="N128" s="334"/>
      <c r="O128" s="335"/>
      <c r="P128" s="336"/>
      <c r="Q128" s="337"/>
      <c r="R128" s="338"/>
      <c r="S128" s="339"/>
      <c r="T128" s="332"/>
      <c r="U128" s="340"/>
      <c r="V128" s="333"/>
      <c r="W128" s="450" t="s">
        <v>40</v>
      </c>
      <c r="X128" s="302"/>
      <c r="Y128" s="289"/>
      <c r="Z128" s="290"/>
      <c r="AA128" s="972">
        <f t="shared" si="8"/>
        <v>0</v>
      </c>
      <c r="AB128" s="293"/>
      <c r="AC128" s="280">
        <f t="shared" si="9"/>
        <v>0</v>
      </c>
      <c r="AD128" s="280">
        <f t="shared" si="6"/>
        <v>0</v>
      </c>
      <c r="AE128" s="280">
        <f t="shared" si="10"/>
        <v>0</v>
      </c>
      <c r="AF128" s="280">
        <f t="shared" si="7"/>
        <v>0</v>
      </c>
      <c r="AG128" s="294"/>
    </row>
    <row r="129" spans="1:33" s="22" customFormat="1" ht="16.5" customHeight="1" x14ac:dyDescent="0.2">
      <c r="A129" s="324">
        <v>112</v>
      </c>
      <c r="B129" s="325"/>
      <c r="C129" s="326"/>
      <c r="D129" s="327"/>
      <c r="E129" s="359"/>
      <c r="F129" s="328"/>
      <c r="G129" s="341"/>
      <c r="H129" s="342"/>
      <c r="I129" s="330"/>
      <c r="J129" s="331"/>
      <c r="K129" s="344"/>
      <c r="L129" s="333"/>
      <c r="M129" s="333"/>
      <c r="N129" s="334"/>
      <c r="O129" s="335"/>
      <c r="P129" s="336"/>
      <c r="Q129" s="337"/>
      <c r="R129" s="338"/>
      <c r="S129" s="339"/>
      <c r="T129" s="332"/>
      <c r="U129" s="340"/>
      <c r="V129" s="333"/>
      <c r="W129" s="450" t="s">
        <v>40</v>
      </c>
      <c r="X129" s="302"/>
      <c r="Y129" s="289"/>
      <c r="Z129" s="290"/>
      <c r="AA129" s="972">
        <f t="shared" si="8"/>
        <v>0</v>
      </c>
      <c r="AB129" s="293"/>
      <c r="AC129" s="280">
        <f t="shared" si="9"/>
        <v>0</v>
      </c>
      <c r="AD129" s="280">
        <f t="shared" si="6"/>
        <v>0</v>
      </c>
      <c r="AE129" s="280">
        <f t="shared" si="10"/>
        <v>0</v>
      </c>
      <c r="AF129" s="280">
        <f t="shared" si="7"/>
        <v>0</v>
      </c>
      <c r="AG129" s="294"/>
    </row>
    <row r="130" spans="1:33" s="22" customFormat="1" ht="16.5" customHeight="1" x14ac:dyDescent="0.2">
      <c r="A130" s="324">
        <v>113</v>
      </c>
      <c r="B130" s="325"/>
      <c r="C130" s="326"/>
      <c r="D130" s="327"/>
      <c r="E130" s="359"/>
      <c r="F130" s="328"/>
      <c r="G130" s="341"/>
      <c r="H130" s="342"/>
      <c r="I130" s="330"/>
      <c r="J130" s="331"/>
      <c r="K130" s="344"/>
      <c r="L130" s="333"/>
      <c r="M130" s="333"/>
      <c r="N130" s="334"/>
      <c r="O130" s="335"/>
      <c r="P130" s="336"/>
      <c r="Q130" s="337"/>
      <c r="R130" s="338"/>
      <c r="S130" s="339"/>
      <c r="T130" s="332"/>
      <c r="U130" s="340"/>
      <c r="V130" s="333"/>
      <c r="W130" s="450" t="s">
        <v>40</v>
      </c>
      <c r="X130" s="302"/>
      <c r="Y130" s="289"/>
      <c r="Z130" s="290"/>
      <c r="AA130" s="972">
        <f t="shared" si="8"/>
        <v>0</v>
      </c>
      <c r="AB130" s="293"/>
      <c r="AC130" s="280">
        <f t="shared" si="9"/>
        <v>0</v>
      </c>
      <c r="AD130" s="280">
        <f t="shared" si="6"/>
        <v>0</v>
      </c>
      <c r="AE130" s="280">
        <f t="shared" si="10"/>
        <v>0</v>
      </c>
      <c r="AF130" s="280">
        <f t="shared" si="7"/>
        <v>0</v>
      </c>
      <c r="AG130" s="294"/>
    </row>
    <row r="131" spans="1:33" s="22" customFormat="1" ht="16.5" customHeight="1" x14ac:dyDescent="0.2">
      <c r="A131" s="324">
        <v>114</v>
      </c>
      <c r="B131" s="325"/>
      <c r="C131" s="326"/>
      <c r="D131" s="327"/>
      <c r="E131" s="359"/>
      <c r="F131" s="328"/>
      <c r="G131" s="341"/>
      <c r="H131" s="342"/>
      <c r="I131" s="330"/>
      <c r="J131" s="331"/>
      <c r="K131" s="344"/>
      <c r="L131" s="333"/>
      <c r="M131" s="333"/>
      <c r="N131" s="334"/>
      <c r="O131" s="335"/>
      <c r="P131" s="336"/>
      <c r="Q131" s="337"/>
      <c r="R131" s="338"/>
      <c r="S131" s="339"/>
      <c r="T131" s="332"/>
      <c r="U131" s="340"/>
      <c r="V131" s="333"/>
      <c r="W131" s="450" t="s">
        <v>40</v>
      </c>
      <c r="X131" s="302"/>
      <c r="Y131" s="289"/>
      <c r="Z131" s="290"/>
      <c r="AA131" s="972">
        <f t="shared" si="8"/>
        <v>0</v>
      </c>
      <c r="AB131" s="293"/>
      <c r="AC131" s="280">
        <f t="shared" si="9"/>
        <v>0</v>
      </c>
      <c r="AD131" s="280">
        <f t="shared" si="6"/>
        <v>0</v>
      </c>
      <c r="AE131" s="280">
        <f t="shared" si="10"/>
        <v>0</v>
      </c>
      <c r="AF131" s="280">
        <f t="shared" si="7"/>
        <v>0</v>
      </c>
      <c r="AG131" s="294"/>
    </row>
    <row r="132" spans="1:33" s="22" customFormat="1" ht="16.5" customHeight="1" x14ac:dyDescent="0.2">
      <c r="A132" s="324">
        <v>115</v>
      </c>
      <c r="B132" s="325"/>
      <c r="C132" s="326"/>
      <c r="D132" s="327"/>
      <c r="E132" s="359"/>
      <c r="F132" s="328"/>
      <c r="G132" s="341"/>
      <c r="H132" s="342"/>
      <c r="I132" s="330"/>
      <c r="J132" s="331"/>
      <c r="K132" s="344"/>
      <c r="L132" s="333"/>
      <c r="M132" s="333"/>
      <c r="N132" s="334"/>
      <c r="O132" s="335"/>
      <c r="P132" s="336"/>
      <c r="Q132" s="337"/>
      <c r="R132" s="338"/>
      <c r="S132" s="339"/>
      <c r="T132" s="332"/>
      <c r="U132" s="340"/>
      <c r="V132" s="333"/>
      <c r="W132" s="450" t="s">
        <v>40</v>
      </c>
      <c r="X132" s="302"/>
      <c r="Y132" s="289"/>
      <c r="Z132" s="290"/>
      <c r="AA132" s="972">
        <f t="shared" si="8"/>
        <v>0</v>
      </c>
      <c r="AB132" s="293"/>
      <c r="AC132" s="280">
        <f t="shared" si="9"/>
        <v>0</v>
      </c>
      <c r="AD132" s="280">
        <f t="shared" si="6"/>
        <v>0</v>
      </c>
      <c r="AE132" s="280">
        <f t="shared" si="10"/>
        <v>0</v>
      </c>
      <c r="AF132" s="280">
        <f t="shared" si="7"/>
        <v>0</v>
      </c>
      <c r="AG132" s="294"/>
    </row>
    <row r="133" spans="1:33" s="22" customFormat="1" ht="16.5" customHeight="1" x14ac:dyDescent="0.2">
      <c r="A133" s="324">
        <v>116</v>
      </c>
      <c r="B133" s="325"/>
      <c r="C133" s="326"/>
      <c r="D133" s="327"/>
      <c r="E133" s="359"/>
      <c r="F133" s="328"/>
      <c r="G133" s="341"/>
      <c r="H133" s="342"/>
      <c r="I133" s="330"/>
      <c r="J133" s="331"/>
      <c r="K133" s="344"/>
      <c r="L133" s="333"/>
      <c r="M133" s="333"/>
      <c r="N133" s="334"/>
      <c r="O133" s="335"/>
      <c r="P133" s="336"/>
      <c r="Q133" s="337"/>
      <c r="R133" s="338"/>
      <c r="S133" s="339"/>
      <c r="T133" s="332"/>
      <c r="U133" s="340"/>
      <c r="V133" s="333"/>
      <c r="W133" s="450" t="s">
        <v>40</v>
      </c>
      <c r="X133" s="302"/>
      <c r="Y133" s="289"/>
      <c r="Z133" s="290"/>
      <c r="AA133" s="972">
        <f t="shared" si="8"/>
        <v>0</v>
      </c>
      <c r="AB133" s="293"/>
      <c r="AC133" s="280">
        <f t="shared" si="9"/>
        <v>0</v>
      </c>
      <c r="AD133" s="280">
        <f t="shared" si="6"/>
        <v>0</v>
      </c>
      <c r="AE133" s="280">
        <f t="shared" si="10"/>
        <v>0</v>
      </c>
      <c r="AF133" s="280">
        <f t="shared" si="7"/>
        <v>0</v>
      </c>
      <c r="AG133" s="294"/>
    </row>
    <row r="134" spans="1:33" s="22" customFormat="1" ht="16.5" customHeight="1" x14ac:dyDescent="0.2">
      <c r="A134" s="324">
        <v>117</v>
      </c>
      <c r="B134" s="325"/>
      <c r="C134" s="326"/>
      <c r="D134" s="327"/>
      <c r="E134" s="359"/>
      <c r="F134" s="328"/>
      <c r="G134" s="341"/>
      <c r="H134" s="342"/>
      <c r="I134" s="330"/>
      <c r="J134" s="331"/>
      <c r="K134" s="344"/>
      <c r="L134" s="333"/>
      <c r="M134" s="333"/>
      <c r="N134" s="334"/>
      <c r="O134" s="335"/>
      <c r="P134" s="336"/>
      <c r="Q134" s="337"/>
      <c r="R134" s="338"/>
      <c r="S134" s="339"/>
      <c r="T134" s="332"/>
      <c r="U134" s="340"/>
      <c r="V134" s="333"/>
      <c r="W134" s="450" t="s">
        <v>40</v>
      </c>
      <c r="X134" s="302"/>
      <c r="Y134" s="289"/>
      <c r="Z134" s="290"/>
      <c r="AA134" s="972">
        <f t="shared" si="8"/>
        <v>0</v>
      </c>
      <c r="AB134" s="293"/>
      <c r="AC134" s="280">
        <f t="shared" si="9"/>
        <v>0</v>
      </c>
      <c r="AD134" s="280">
        <f t="shared" si="6"/>
        <v>0</v>
      </c>
      <c r="AE134" s="280">
        <f t="shared" si="10"/>
        <v>0</v>
      </c>
      <c r="AF134" s="280">
        <f t="shared" si="7"/>
        <v>0</v>
      </c>
      <c r="AG134" s="294"/>
    </row>
    <row r="135" spans="1:33" s="22" customFormat="1" ht="16.5" customHeight="1" x14ac:dyDescent="0.2">
      <c r="A135" s="324">
        <v>118</v>
      </c>
      <c r="B135" s="325"/>
      <c r="C135" s="326"/>
      <c r="D135" s="327"/>
      <c r="E135" s="359"/>
      <c r="F135" s="328"/>
      <c r="G135" s="341"/>
      <c r="H135" s="342"/>
      <c r="I135" s="330"/>
      <c r="J135" s="331"/>
      <c r="K135" s="344"/>
      <c r="L135" s="333"/>
      <c r="M135" s="333"/>
      <c r="N135" s="334"/>
      <c r="O135" s="335"/>
      <c r="P135" s="336"/>
      <c r="Q135" s="337"/>
      <c r="R135" s="338"/>
      <c r="S135" s="339"/>
      <c r="T135" s="332"/>
      <c r="U135" s="340"/>
      <c r="V135" s="333"/>
      <c r="W135" s="450" t="s">
        <v>40</v>
      </c>
      <c r="X135" s="302"/>
      <c r="Y135" s="289"/>
      <c r="Z135" s="290"/>
      <c r="AA135" s="972">
        <f t="shared" si="8"/>
        <v>0</v>
      </c>
      <c r="AB135" s="293"/>
      <c r="AC135" s="280">
        <f t="shared" si="9"/>
        <v>0</v>
      </c>
      <c r="AD135" s="280">
        <f t="shared" si="6"/>
        <v>0</v>
      </c>
      <c r="AE135" s="280">
        <f t="shared" si="10"/>
        <v>0</v>
      </c>
      <c r="AF135" s="280">
        <f t="shared" si="7"/>
        <v>0</v>
      </c>
      <c r="AG135" s="294"/>
    </row>
    <row r="136" spans="1:33" s="22" customFormat="1" ht="16.5" customHeight="1" x14ac:dyDescent="0.2">
      <c r="A136" s="324">
        <v>119</v>
      </c>
      <c r="B136" s="325"/>
      <c r="C136" s="326"/>
      <c r="D136" s="327"/>
      <c r="E136" s="359"/>
      <c r="F136" s="328"/>
      <c r="G136" s="341"/>
      <c r="H136" s="342"/>
      <c r="I136" s="330"/>
      <c r="J136" s="331"/>
      <c r="K136" s="344"/>
      <c r="L136" s="333"/>
      <c r="M136" s="333"/>
      <c r="N136" s="334"/>
      <c r="O136" s="335"/>
      <c r="P136" s="336"/>
      <c r="Q136" s="337"/>
      <c r="R136" s="338"/>
      <c r="S136" s="339"/>
      <c r="T136" s="332"/>
      <c r="U136" s="340"/>
      <c r="V136" s="333"/>
      <c r="W136" s="450" t="s">
        <v>40</v>
      </c>
      <c r="X136" s="302"/>
      <c r="Y136" s="289"/>
      <c r="Z136" s="290"/>
      <c r="AA136" s="972">
        <f t="shared" si="8"/>
        <v>0</v>
      </c>
      <c r="AB136" s="293"/>
      <c r="AC136" s="280">
        <f t="shared" si="9"/>
        <v>0</v>
      </c>
      <c r="AD136" s="280">
        <f t="shared" si="6"/>
        <v>0</v>
      </c>
      <c r="AE136" s="280">
        <f t="shared" si="10"/>
        <v>0</v>
      </c>
      <c r="AF136" s="280">
        <f t="shared" si="7"/>
        <v>0</v>
      </c>
      <c r="AG136" s="294"/>
    </row>
    <row r="137" spans="1:33" s="22" customFormat="1" ht="16.5" customHeight="1" x14ac:dyDescent="0.2">
      <c r="A137" s="324">
        <v>120</v>
      </c>
      <c r="B137" s="325"/>
      <c r="C137" s="326"/>
      <c r="D137" s="327"/>
      <c r="E137" s="359"/>
      <c r="F137" s="328"/>
      <c r="G137" s="341"/>
      <c r="H137" s="342"/>
      <c r="I137" s="330"/>
      <c r="J137" s="331"/>
      <c r="K137" s="344"/>
      <c r="L137" s="333"/>
      <c r="M137" s="333"/>
      <c r="N137" s="334"/>
      <c r="O137" s="335"/>
      <c r="P137" s="336"/>
      <c r="Q137" s="337"/>
      <c r="R137" s="338"/>
      <c r="S137" s="339"/>
      <c r="T137" s="332"/>
      <c r="U137" s="340"/>
      <c r="V137" s="333"/>
      <c r="W137" s="450" t="s">
        <v>40</v>
      </c>
      <c r="X137" s="302"/>
      <c r="Y137" s="289"/>
      <c r="Z137" s="290"/>
      <c r="AA137" s="972">
        <f t="shared" si="8"/>
        <v>0</v>
      </c>
      <c r="AB137" s="293"/>
      <c r="AC137" s="280">
        <f t="shared" si="9"/>
        <v>0</v>
      </c>
      <c r="AD137" s="280">
        <f t="shared" si="6"/>
        <v>0</v>
      </c>
      <c r="AE137" s="280">
        <f t="shared" si="10"/>
        <v>0</v>
      </c>
      <c r="AF137" s="280">
        <f t="shared" si="7"/>
        <v>0</v>
      </c>
      <c r="AG137" s="294"/>
    </row>
    <row r="138" spans="1:33" s="22" customFormat="1" ht="16.5" customHeight="1" x14ac:dyDescent="0.2">
      <c r="A138" s="324">
        <v>121</v>
      </c>
      <c r="B138" s="325"/>
      <c r="C138" s="326"/>
      <c r="D138" s="327"/>
      <c r="E138" s="359"/>
      <c r="F138" s="328"/>
      <c r="G138" s="341"/>
      <c r="H138" s="342"/>
      <c r="I138" s="330"/>
      <c r="J138" s="331"/>
      <c r="K138" s="344"/>
      <c r="L138" s="333"/>
      <c r="M138" s="333"/>
      <c r="N138" s="334"/>
      <c r="O138" s="335"/>
      <c r="P138" s="336"/>
      <c r="Q138" s="337"/>
      <c r="R138" s="338"/>
      <c r="S138" s="339"/>
      <c r="T138" s="332"/>
      <c r="U138" s="340"/>
      <c r="V138" s="333"/>
      <c r="W138" s="450" t="s">
        <v>40</v>
      </c>
      <c r="X138" s="302"/>
      <c r="Y138" s="289"/>
      <c r="Z138" s="290"/>
      <c r="AA138" s="972">
        <f t="shared" si="8"/>
        <v>0</v>
      </c>
      <c r="AB138" s="293"/>
      <c r="AC138" s="280">
        <f t="shared" si="9"/>
        <v>0</v>
      </c>
      <c r="AD138" s="280">
        <f t="shared" si="6"/>
        <v>0</v>
      </c>
      <c r="AE138" s="280">
        <f t="shared" si="10"/>
        <v>0</v>
      </c>
      <c r="AF138" s="280">
        <f t="shared" si="7"/>
        <v>0</v>
      </c>
      <c r="AG138" s="294"/>
    </row>
    <row r="139" spans="1:33" s="22" customFormat="1" ht="16.5" customHeight="1" x14ac:dyDescent="0.2">
      <c r="A139" s="324">
        <v>122</v>
      </c>
      <c r="B139" s="325"/>
      <c r="C139" s="326"/>
      <c r="D139" s="327"/>
      <c r="E139" s="359"/>
      <c r="F139" s="328"/>
      <c r="G139" s="341"/>
      <c r="H139" s="342"/>
      <c r="I139" s="330"/>
      <c r="J139" s="331"/>
      <c r="K139" s="344"/>
      <c r="L139" s="333"/>
      <c r="M139" s="333"/>
      <c r="N139" s="334"/>
      <c r="O139" s="335"/>
      <c r="P139" s="336"/>
      <c r="Q139" s="337"/>
      <c r="R139" s="338"/>
      <c r="S139" s="339"/>
      <c r="T139" s="332"/>
      <c r="U139" s="340"/>
      <c r="V139" s="333"/>
      <c r="W139" s="450" t="s">
        <v>40</v>
      </c>
      <c r="X139" s="302"/>
      <c r="Y139" s="289"/>
      <c r="Z139" s="290"/>
      <c r="AA139" s="972">
        <f t="shared" si="8"/>
        <v>0</v>
      </c>
      <c r="AB139" s="293"/>
      <c r="AC139" s="280">
        <f t="shared" si="9"/>
        <v>0</v>
      </c>
      <c r="AD139" s="280">
        <f t="shared" si="6"/>
        <v>0</v>
      </c>
      <c r="AE139" s="280">
        <f t="shared" si="10"/>
        <v>0</v>
      </c>
      <c r="AF139" s="280">
        <f t="shared" si="7"/>
        <v>0</v>
      </c>
      <c r="AG139" s="294"/>
    </row>
    <row r="140" spans="1:33" s="22" customFormat="1" ht="16.5" customHeight="1" x14ac:dyDescent="0.2">
      <c r="A140" s="324">
        <v>123</v>
      </c>
      <c r="B140" s="325"/>
      <c r="C140" s="326"/>
      <c r="D140" s="327"/>
      <c r="E140" s="359"/>
      <c r="F140" s="328"/>
      <c r="G140" s="341"/>
      <c r="H140" s="342"/>
      <c r="I140" s="330"/>
      <c r="J140" s="331"/>
      <c r="K140" s="344"/>
      <c r="L140" s="333"/>
      <c r="M140" s="333"/>
      <c r="N140" s="334"/>
      <c r="O140" s="335"/>
      <c r="P140" s="336"/>
      <c r="Q140" s="337"/>
      <c r="R140" s="338"/>
      <c r="S140" s="339"/>
      <c r="T140" s="332"/>
      <c r="U140" s="340"/>
      <c r="V140" s="333"/>
      <c r="W140" s="450" t="s">
        <v>40</v>
      </c>
      <c r="X140" s="302"/>
      <c r="Y140" s="289"/>
      <c r="Z140" s="290"/>
      <c r="AA140" s="972">
        <f t="shared" si="8"/>
        <v>0</v>
      </c>
      <c r="AB140" s="293"/>
      <c r="AC140" s="280">
        <f t="shared" si="9"/>
        <v>0</v>
      </c>
      <c r="AD140" s="280">
        <f t="shared" si="6"/>
        <v>0</v>
      </c>
      <c r="AE140" s="280">
        <f t="shared" si="10"/>
        <v>0</v>
      </c>
      <c r="AF140" s="280">
        <f t="shared" si="7"/>
        <v>0</v>
      </c>
      <c r="AG140" s="294"/>
    </row>
    <row r="141" spans="1:33" s="22" customFormat="1" ht="16.5" customHeight="1" x14ac:dyDescent="0.2">
      <c r="A141" s="324">
        <v>124</v>
      </c>
      <c r="B141" s="325"/>
      <c r="C141" s="326"/>
      <c r="D141" s="327"/>
      <c r="E141" s="359"/>
      <c r="F141" s="328"/>
      <c r="G141" s="341"/>
      <c r="H141" s="342"/>
      <c r="I141" s="330"/>
      <c r="J141" s="331"/>
      <c r="K141" s="344"/>
      <c r="L141" s="333"/>
      <c r="M141" s="333"/>
      <c r="N141" s="334"/>
      <c r="O141" s="335"/>
      <c r="P141" s="336"/>
      <c r="Q141" s="337"/>
      <c r="R141" s="338"/>
      <c r="S141" s="339"/>
      <c r="T141" s="332"/>
      <c r="U141" s="340"/>
      <c r="V141" s="333"/>
      <c r="W141" s="450" t="s">
        <v>40</v>
      </c>
      <c r="X141" s="302"/>
      <c r="Y141" s="289"/>
      <c r="Z141" s="290"/>
      <c r="AA141" s="972">
        <f t="shared" si="8"/>
        <v>0</v>
      </c>
      <c r="AB141" s="293"/>
      <c r="AC141" s="280">
        <f t="shared" si="9"/>
        <v>0</v>
      </c>
      <c r="AD141" s="280">
        <f t="shared" si="6"/>
        <v>0</v>
      </c>
      <c r="AE141" s="280">
        <f t="shared" si="10"/>
        <v>0</v>
      </c>
      <c r="AF141" s="280">
        <f t="shared" si="7"/>
        <v>0</v>
      </c>
      <c r="AG141" s="294"/>
    </row>
    <row r="142" spans="1:33" s="22" customFormat="1" ht="16.5" customHeight="1" x14ac:dyDescent="0.2">
      <c r="A142" s="324">
        <v>125</v>
      </c>
      <c r="B142" s="325"/>
      <c r="C142" s="326"/>
      <c r="D142" s="327"/>
      <c r="E142" s="359"/>
      <c r="F142" s="328"/>
      <c r="G142" s="341"/>
      <c r="H142" s="342"/>
      <c r="I142" s="330"/>
      <c r="J142" s="331"/>
      <c r="K142" s="344"/>
      <c r="L142" s="333"/>
      <c r="M142" s="333"/>
      <c r="N142" s="334"/>
      <c r="O142" s="335"/>
      <c r="P142" s="336"/>
      <c r="Q142" s="337"/>
      <c r="R142" s="338"/>
      <c r="S142" s="339"/>
      <c r="T142" s="332"/>
      <c r="U142" s="340"/>
      <c r="V142" s="333"/>
      <c r="W142" s="450" t="s">
        <v>40</v>
      </c>
      <c r="X142" s="302"/>
      <c r="Y142" s="289"/>
      <c r="Z142" s="290"/>
      <c r="AA142" s="972">
        <f t="shared" si="8"/>
        <v>0</v>
      </c>
      <c r="AB142" s="293"/>
      <c r="AC142" s="280">
        <f t="shared" si="9"/>
        <v>0</v>
      </c>
      <c r="AD142" s="280">
        <f t="shared" si="6"/>
        <v>0</v>
      </c>
      <c r="AE142" s="280">
        <f t="shared" si="10"/>
        <v>0</v>
      </c>
      <c r="AF142" s="280">
        <f t="shared" si="7"/>
        <v>0</v>
      </c>
      <c r="AG142" s="294"/>
    </row>
    <row r="143" spans="1:33" s="22" customFormat="1" ht="16.5" customHeight="1" x14ac:dyDescent="0.2">
      <c r="A143" s="324">
        <v>126</v>
      </c>
      <c r="B143" s="325"/>
      <c r="C143" s="326"/>
      <c r="D143" s="327"/>
      <c r="E143" s="359"/>
      <c r="F143" s="328"/>
      <c r="G143" s="341"/>
      <c r="H143" s="342"/>
      <c r="I143" s="330"/>
      <c r="J143" s="331"/>
      <c r="K143" s="344"/>
      <c r="L143" s="333"/>
      <c r="M143" s="333"/>
      <c r="N143" s="334"/>
      <c r="O143" s="335"/>
      <c r="P143" s="336"/>
      <c r="Q143" s="337"/>
      <c r="R143" s="338"/>
      <c r="S143" s="339"/>
      <c r="T143" s="332"/>
      <c r="U143" s="340"/>
      <c r="V143" s="333"/>
      <c r="W143" s="450" t="s">
        <v>40</v>
      </c>
      <c r="X143" s="302"/>
      <c r="Y143" s="289"/>
      <c r="Z143" s="290"/>
      <c r="AA143" s="972">
        <f t="shared" si="8"/>
        <v>0</v>
      </c>
      <c r="AB143" s="293"/>
      <c r="AC143" s="280">
        <f t="shared" si="9"/>
        <v>0</v>
      </c>
      <c r="AD143" s="280">
        <f t="shared" si="6"/>
        <v>0</v>
      </c>
      <c r="AE143" s="280">
        <f t="shared" si="10"/>
        <v>0</v>
      </c>
      <c r="AF143" s="280">
        <f t="shared" si="7"/>
        <v>0</v>
      </c>
      <c r="AG143" s="294"/>
    </row>
    <row r="144" spans="1:33" s="22" customFormat="1" ht="16.5" customHeight="1" x14ac:dyDescent="0.2">
      <c r="A144" s="324">
        <v>127</v>
      </c>
      <c r="B144" s="325"/>
      <c r="C144" s="326"/>
      <c r="D144" s="327"/>
      <c r="E144" s="359"/>
      <c r="F144" s="328"/>
      <c r="G144" s="341"/>
      <c r="H144" s="342"/>
      <c r="I144" s="330"/>
      <c r="J144" s="331"/>
      <c r="K144" s="344"/>
      <c r="L144" s="333"/>
      <c r="M144" s="333"/>
      <c r="N144" s="334"/>
      <c r="O144" s="335"/>
      <c r="P144" s="336"/>
      <c r="Q144" s="337"/>
      <c r="R144" s="338"/>
      <c r="S144" s="339"/>
      <c r="T144" s="332"/>
      <c r="U144" s="340"/>
      <c r="V144" s="333"/>
      <c r="W144" s="450" t="s">
        <v>40</v>
      </c>
      <c r="X144" s="302"/>
      <c r="Y144" s="289"/>
      <c r="Z144" s="290"/>
      <c r="AA144" s="972">
        <f t="shared" si="8"/>
        <v>0</v>
      </c>
      <c r="AB144" s="293"/>
      <c r="AC144" s="280">
        <f t="shared" si="9"/>
        <v>0</v>
      </c>
      <c r="AD144" s="280">
        <f t="shared" si="6"/>
        <v>0</v>
      </c>
      <c r="AE144" s="280">
        <f t="shared" si="10"/>
        <v>0</v>
      </c>
      <c r="AF144" s="280">
        <f t="shared" si="7"/>
        <v>0</v>
      </c>
      <c r="AG144" s="294"/>
    </row>
    <row r="145" spans="1:33" s="22" customFormat="1" ht="16.5" customHeight="1" x14ac:dyDescent="0.2">
      <c r="A145" s="324">
        <v>128</v>
      </c>
      <c r="B145" s="325"/>
      <c r="C145" s="326"/>
      <c r="D145" s="327"/>
      <c r="E145" s="359"/>
      <c r="F145" s="328"/>
      <c r="G145" s="341"/>
      <c r="H145" s="342"/>
      <c r="I145" s="330"/>
      <c r="J145" s="331"/>
      <c r="K145" s="344"/>
      <c r="L145" s="333"/>
      <c r="M145" s="333"/>
      <c r="N145" s="334"/>
      <c r="O145" s="335"/>
      <c r="P145" s="336"/>
      <c r="Q145" s="337"/>
      <c r="R145" s="338"/>
      <c r="S145" s="339"/>
      <c r="T145" s="332"/>
      <c r="U145" s="340"/>
      <c r="V145" s="333"/>
      <c r="W145" s="450" t="s">
        <v>40</v>
      </c>
      <c r="X145" s="302"/>
      <c r="Y145" s="289"/>
      <c r="Z145" s="290"/>
      <c r="AA145" s="972">
        <f t="shared" si="8"/>
        <v>0</v>
      </c>
      <c r="AB145" s="293"/>
      <c r="AC145" s="280">
        <f t="shared" si="9"/>
        <v>0</v>
      </c>
      <c r="AD145" s="280">
        <f t="shared" si="6"/>
        <v>0</v>
      </c>
      <c r="AE145" s="280">
        <f t="shared" si="10"/>
        <v>0</v>
      </c>
      <c r="AF145" s="280">
        <f t="shared" si="7"/>
        <v>0</v>
      </c>
      <c r="AG145" s="294"/>
    </row>
    <row r="146" spans="1:33" s="22" customFormat="1" ht="16.5" customHeight="1" x14ac:dyDescent="0.2">
      <c r="A146" s="324">
        <v>129</v>
      </c>
      <c r="B146" s="325"/>
      <c r="C146" s="326"/>
      <c r="D146" s="327"/>
      <c r="E146" s="359"/>
      <c r="F146" s="328"/>
      <c r="G146" s="341"/>
      <c r="H146" s="342"/>
      <c r="I146" s="330"/>
      <c r="J146" s="331"/>
      <c r="K146" s="344"/>
      <c r="L146" s="333"/>
      <c r="M146" s="333"/>
      <c r="N146" s="334"/>
      <c r="O146" s="335"/>
      <c r="P146" s="336"/>
      <c r="Q146" s="337"/>
      <c r="R146" s="338"/>
      <c r="S146" s="339"/>
      <c r="T146" s="332"/>
      <c r="U146" s="340"/>
      <c r="V146" s="333"/>
      <c r="W146" s="450" t="s">
        <v>40</v>
      </c>
      <c r="X146" s="302"/>
      <c r="Y146" s="289"/>
      <c r="Z146" s="290"/>
      <c r="AA146" s="972">
        <f t="shared" si="8"/>
        <v>0</v>
      </c>
      <c r="AB146" s="293"/>
      <c r="AC146" s="280">
        <f t="shared" si="9"/>
        <v>0</v>
      </c>
      <c r="AD146" s="280">
        <f t="shared" si="6"/>
        <v>0</v>
      </c>
      <c r="AE146" s="280">
        <f t="shared" si="10"/>
        <v>0</v>
      </c>
      <c r="AF146" s="280">
        <f t="shared" si="7"/>
        <v>0</v>
      </c>
      <c r="AG146" s="294"/>
    </row>
    <row r="147" spans="1:33" s="22" customFormat="1" ht="16.5" customHeight="1" x14ac:dyDescent="0.2">
      <c r="A147" s="324">
        <v>130</v>
      </c>
      <c r="B147" s="325"/>
      <c r="C147" s="326"/>
      <c r="D147" s="327"/>
      <c r="E147" s="359"/>
      <c r="F147" s="328"/>
      <c r="G147" s="341"/>
      <c r="H147" s="342"/>
      <c r="I147" s="330"/>
      <c r="J147" s="331"/>
      <c r="K147" s="344"/>
      <c r="L147" s="333"/>
      <c r="M147" s="333"/>
      <c r="N147" s="334"/>
      <c r="O147" s="335"/>
      <c r="P147" s="336"/>
      <c r="Q147" s="337"/>
      <c r="R147" s="338"/>
      <c r="S147" s="339"/>
      <c r="T147" s="332"/>
      <c r="U147" s="340"/>
      <c r="V147" s="333"/>
      <c r="W147" s="450" t="s">
        <v>40</v>
      </c>
      <c r="X147" s="302"/>
      <c r="Y147" s="289"/>
      <c r="Z147" s="290"/>
      <c r="AA147" s="972">
        <f t="shared" si="8"/>
        <v>0</v>
      </c>
      <c r="AB147" s="293"/>
      <c r="AC147" s="280">
        <f t="shared" si="9"/>
        <v>0</v>
      </c>
      <c r="AD147" s="280">
        <f t="shared" ref="AD147:AD210" si="11">IF($L147&lt;&gt;"",IF(AND($U147&lt;&gt;"",ABS($U147)&lt;&gt;ABS($L147),OR(AND(ISNONTEXT($N147),ABS($U147)&gt;ABS($L147)),$N147="")),1,0),0)</f>
        <v>0</v>
      </c>
      <c r="AE147" s="280">
        <f t="shared" si="10"/>
        <v>0</v>
      </c>
      <c r="AF147" s="280">
        <f t="shared" ref="AF147:AF210" si="12">IF(AND($X147&lt;&gt;0,$U147&lt;&gt;"",$M147&lt;&gt;"",ABS($X147)&gt;ABS($M147)),1,0)</f>
        <v>0</v>
      </c>
      <c r="AG147" s="294"/>
    </row>
    <row r="148" spans="1:33" s="22" customFormat="1" ht="16.5" customHeight="1" x14ac:dyDescent="0.2">
      <c r="A148" s="324">
        <v>131</v>
      </c>
      <c r="B148" s="325"/>
      <c r="C148" s="326"/>
      <c r="D148" s="327"/>
      <c r="E148" s="359"/>
      <c r="F148" s="328"/>
      <c r="G148" s="341"/>
      <c r="H148" s="342"/>
      <c r="I148" s="330"/>
      <c r="J148" s="331"/>
      <c r="K148" s="344"/>
      <c r="L148" s="333"/>
      <c r="M148" s="333"/>
      <c r="N148" s="334"/>
      <c r="O148" s="335"/>
      <c r="P148" s="336"/>
      <c r="Q148" s="337"/>
      <c r="R148" s="338"/>
      <c r="S148" s="339"/>
      <c r="T148" s="332"/>
      <c r="U148" s="340"/>
      <c r="V148" s="333"/>
      <c r="W148" s="450" t="s">
        <v>40</v>
      </c>
      <c r="X148" s="302"/>
      <c r="Y148" s="289"/>
      <c r="Z148" s="290"/>
      <c r="AA148" s="972">
        <f t="shared" ref="AA148:AA211" si="13">IFERROR(X148+Y148,0)</f>
        <v>0</v>
      </c>
      <c r="AB148" s="293"/>
      <c r="AC148" s="280">
        <f t="shared" ref="AC148:AC211" si="14">IF(AND($M148&lt;&gt;"",ABS($M148)&gt;ABS($L148)),1,0)</f>
        <v>0</v>
      </c>
      <c r="AD148" s="280">
        <f t="shared" si="11"/>
        <v>0</v>
      </c>
      <c r="AE148" s="280">
        <f t="shared" ref="AE148:AE211" si="15">IF(AND($X148&lt;&gt;0,$U148&lt;&gt;"",ABS($X148)&gt;ABS($U148)),1,0)</f>
        <v>0</v>
      </c>
      <c r="AF148" s="280">
        <f t="shared" si="12"/>
        <v>0</v>
      </c>
      <c r="AG148" s="294"/>
    </row>
    <row r="149" spans="1:33" s="22" customFormat="1" ht="16.5" customHeight="1" x14ac:dyDescent="0.2">
      <c r="A149" s="324">
        <v>132</v>
      </c>
      <c r="B149" s="325"/>
      <c r="C149" s="326"/>
      <c r="D149" s="327"/>
      <c r="E149" s="359"/>
      <c r="F149" s="328"/>
      <c r="G149" s="341"/>
      <c r="H149" s="342"/>
      <c r="I149" s="330"/>
      <c r="J149" s="331"/>
      <c r="K149" s="344"/>
      <c r="L149" s="333"/>
      <c r="M149" s="333"/>
      <c r="N149" s="334"/>
      <c r="O149" s="335"/>
      <c r="P149" s="336"/>
      <c r="Q149" s="337"/>
      <c r="R149" s="338"/>
      <c r="S149" s="339"/>
      <c r="T149" s="332"/>
      <c r="U149" s="340"/>
      <c r="V149" s="333"/>
      <c r="W149" s="450" t="s">
        <v>40</v>
      </c>
      <c r="X149" s="302"/>
      <c r="Y149" s="289"/>
      <c r="Z149" s="290"/>
      <c r="AA149" s="972">
        <f t="shared" si="13"/>
        <v>0</v>
      </c>
      <c r="AB149" s="293"/>
      <c r="AC149" s="280">
        <f t="shared" si="14"/>
        <v>0</v>
      </c>
      <c r="AD149" s="280">
        <f t="shared" si="11"/>
        <v>0</v>
      </c>
      <c r="AE149" s="280">
        <f t="shared" si="15"/>
        <v>0</v>
      </c>
      <c r="AF149" s="280">
        <f t="shared" si="12"/>
        <v>0</v>
      </c>
      <c r="AG149" s="294"/>
    </row>
    <row r="150" spans="1:33" s="22" customFormat="1" ht="16.5" customHeight="1" x14ac:dyDescent="0.2">
      <c r="A150" s="324">
        <v>133</v>
      </c>
      <c r="B150" s="325"/>
      <c r="C150" s="326"/>
      <c r="D150" s="327"/>
      <c r="E150" s="359"/>
      <c r="F150" s="328"/>
      <c r="G150" s="341"/>
      <c r="H150" s="342"/>
      <c r="I150" s="330"/>
      <c r="J150" s="331"/>
      <c r="K150" s="344"/>
      <c r="L150" s="333"/>
      <c r="M150" s="333"/>
      <c r="N150" s="334"/>
      <c r="O150" s="335"/>
      <c r="P150" s="336"/>
      <c r="Q150" s="337"/>
      <c r="R150" s="338"/>
      <c r="S150" s="339"/>
      <c r="T150" s="332"/>
      <c r="U150" s="340"/>
      <c r="V150" s="333"/>
      <c r="W150" s="450" t="s">
        <v>40</v>
      </c>
      <c r="X150" s="302"/>
      <c r="Y150" s="289"/>
      <c r="Z150" s="290"/>
      <c r="AA150" s="972">
        <f t="shared" si="13"/>
        <v>0</v>
      </c>
      <c r="AB150" s="293"/>
      <c r="AC150" s="280">
        <f t="shared" si="14"/>
        <v>0</v>
      </c>
      <c r="AD150" s="280">
        <f t="shared" si="11"/>
        <v>0</v>
      </c>
      <c r="AE150" s="280">
        <f t="shared" si="15"/>
        <v>0</v>
      </c>
      <c r="AF150" s="280">
        <f t="shared" si="12"/>
        <v>0</v>
      </c>
      <c r="AG150" s="294"/>
    </row>
    <row r="151" spans="1:33" s="22" customFormat="1" ht="16.5" customHeight="1" x14ac:dyDescent="0.2">
      <c r="A151" s="324">
        <v>134</v>
      </c>
      <c r="B151" s="325"/>
      <c r="C151" s="326"/>
      <c r="D151" s="327"/>
      <c r="E151" s="359"/>
      <c r="F151" s="328"/>
      <c r="G151" s="341"/>
      <c r="H151" s="342"/>
      <c r="I151" s="330"/>
      <c r="J151" s="331"/>
      <c r="K151" s="344"/>
      <c r="L151" s="333"/>
      <c r="M151" s="333"/>
      <c r="N151" s="334"/>
      <c r="O151" s="335"/>
      <c r="P151" s="336"/>
      <c r="Q151" s="337"/>
      <c r="R151" s="338"/>
      <c r="S151" s="339"/>
      <c r="T151" s="332"/>
      <c r="U151" s="340"/>
      <c r="V151" s="333"/>
      <c r="W151" s="450" t="s">
        <v>40</v>
      </c>
      <c r="X151" s="302"/>
      <c r="Y151" s="289"/>
      <c r="Z151" s="290"/>
      <c r="AA151" s="972">
        <f t="shared" si="13"/>
        <v>0</v>
      </c>
      <c r="AB151" s="293"/>
      <c r="AC151" s="280">
        <f t="shared" si="14"/>
        <v>0</v>
      </c>
      <c r="AD151" s="280">
        <f t="shared" si="11"/>
        <v>0</v>
      </c>
      <c r="AE151" s="280">
        <f t="shared" si="15"/>
        <v>0</v>
      </c>
      <c r="AF151" s="280">
        <f t="shared" si="12"/>
        <v>0</v>
      </c>
      <c r="AG151" s="294"/>
    </row>
    <row r="152" spans="1:33" s="22" customFormat="1" ht="16.5" customHeight="1" x14ac:dyDescent="0.2">
      <c r="A152" s="324">
        <v>135</v>
      </c>
      <c r="B152" s="325"/>
      <c r="C152" s="326"/>
      <c r="D152" s="327"/>
      <c r="E152" s="359"/>
      <c r="F152" s="328"/>
      <c r="G152" s="341"/>
      <c r="H152" s="342"/>
      <c r="I152" s="330"/>
      <c r="J152" s="331"/>
      <c r="K152" s="344"/>
      <c r="L152" s="333"/>
      <c r="M152" s="333"/>
      <c r="N152" s="334"/>
      <c r="O152" s="335"/>
      <c r="P152" s="336"/>
      <c r="Q152" s="337"/>
      <c r="R152" s="338"/>
      <c r="S152" s="339"/>
      <c r="T152" s="332"/>
      <c r="U152" s="340"/>
      <c r="V152" s="333"/>
      <c r="W152" s="450" t="s">
        <v>40</v>
      </c>
      <c r="X152" s="302"/>
      <c r="Y152" s="289"/>
      <c r="Z152" s="290"/>
      <c r="AA152" s="972">
        <f t="shared" si="13"/>
        <v>0</v>
      </c>
      <c r="AB152" s="293"/>
      <c r="AC152" s="280">
        <f t="shared" si="14"/>
        <v>0</v>
      </c>
      <c r="AD152" s="280">
        <f t="shared" si="11"/>
        <v>0</v>
      </c>
      <c r="AE152" s="280">
        <f t="shared" si="15"/>
        <v>0</v>
      </c>
      <c r="AF152" s="280">
        <f t="shared" si="12"/>
        <v>0</v>
      </c>
      <c r="AG152" s="294"/>
    </row>
    <row r="153" spans="1:33" s="22" customFormat="1" ht="16.5" customHeight="1" x14ac:dyDescent="0.2">
      <c r="A153" s="324">
        <v>136</v>
      </c>
      <c r="B153" s="325"/>
      <c r="C153" s="326"/>
      <c r="D153" s="327"/>
      <c r="E153" s="359"/>
      <c r="F153" s="328"/>
      <c r="G153" s="341"/>
      <c r="H153" s="342"/>
      <c r="I153" s="330"/>
      <c r="J153" s="331"/>
      <c r="K153" s="344"/>
      <c r="L153" s="333"/>
      <c r="M153" s="333"/>
      <c r="N153" s="334"/>
      <c r="O153" s="335"/>
      <c r="P153" s="336"/>
      <c r="Q153" s="337"/>
      <c r="R153" s="338"/>
      <c r="S153" s="339"/>
      <c r="T153" s="332"/>
      <c r="U153" s="340"/>
      <c r="V153" s="333"/>
      <c r="W153" s="450" t="s">
        <v>40</v>
      </c>
      <c r="X153" s="302"/>
      <c r="Y153" s="289"/>
      <c r="Z153" s="290"/>
      <c r="AA153" s="972">
        <f t="shared" si="13"/>
        <v>0</v>
      </c>
      <c r="AB153" s="293"/>
      <c r="AC153" s="280">
        <f t="shared" si="14"/>
        <v>0</v>
      </c>
      <c r="AD153" s="280">
        <f t="shared" si="11"/>
        <v>0</v>
      </c>
      <c r="AE153" s="280">
        <f t="shared" si="15"/>
        <v>0</v>
      </c>
      <c r="AF153" s="280">
        <f t="shared" si="12"/>
        <v>0</v>
      </c>
      <c r="AG153" s="294"/>
    </row>
    <row r="154" spans="1:33" s="22" customFormat="1" ht="16.5" customHeight="1" x14ac:dyDescent="0.2">
      <c r="A154" s="324">
        <v>137</v>
      </c>
      <c r="B154" s="325"/>
      <c r="C154" s="326"/>
      <c r="D154" s="327"/>
      <c r="E154" s="359"/>
      <c r="F154" s="328"/>
      <c r="G154" s="341"/>
      <c r="H154" s="342"/>
      <c r="I154" s="330"/>
      <c r="J154" s="331"/>
      <c r="K154" s="344"/>
      <c r="L154" s="333"/>
      <c r="M154" s="333"/>
      <c r="N154" s="334"/>
      <c r="O154" s="335"/>
      <c r="P154" s="336"/>
      <c r="Q154" s="337"/>
      <c r="R154" s="338"/>
      <c r="S154" s="339"/>
      <c r="T154" s="332"/>
      <c r="U154" s="340"/>
      <c r="V154" s="333"/>
      <c r="W154" s="450" t="s">
        <v>40</v>
      </c>
      <c r="X154" s="302"/>
      <c r="Y154" s="289"/>
      <c r="Z154" s="290"/>
      <c r="AA154" s="972">
        <f t="shared" si="13"/>
        <v>0</v>
      </c>
      <c r="AB154" s="293"/>
      <c r="AC154" s="280">
        <f t="shared" si="14"/>
        <v>0</v>
      </c>
      <c r="AD154" s="280">
        <f t="shared" si="11"/>
        <v>0</v>
      </c>
      <c r="AE154" s="280">
        <f t="shared" si="15"/>
        <v>0</v>
      </c>
      <c r="AF154" s="280">
        <f t="shared" si="12"/>
        <v>0</v>
      </c>
      <c r="AG154" s="294"/>
    </row>
    <row r="155" spans="1:33" s="22" customFormat="1" ht="16.5" customHeight="1" x14ac:dyDescent="0.2">
      <c r="A155" s="324">
        <v>138</v>
      </c>
      <c r="B155" s="325"/>
      <c r="C155" s="326"/>
      <c r="D155" s="327"/>
      <c r="E155" s="359"/>
      <c r="F155" s="328"/>
      <c r="G155" s="341"/>
      <c r="H155" s="342"/>
      <c r="I155" s="330"/>
      <c r="J155" s="331"/>
      <c r="K155" s="344"/>
      <c r="L155" s="333"/>
      <c r="M155" s="333"/>
      <c r="N155" s="334"/>
      <c r="O155" s="335"/>
      <c r="P155" s="336"/>
      <c r="Q155" s="337"/>
      <c r="R155" s="338"/>
      <c r="S155" s="339"/>
      <c r="T155" s="332"/>
      <c r="U155" s="340"/>
      <c r="V155" s="333"/>
      <c r="W155" s="450" t="s">
        <v>40</v>
      </c>
      <c r="X155" s="302"/>
      <c r="Y155" s="289"/>
      <c r="Z155" s="290"/>
      <c r="AA155" s="972">
        <f t="shared" si="13"/>
        <v>0</v>
      </c>
      <c r="AB155" s="293"/>
      <c r="AC155" s="280">
        <f t="shared" si="14"/>
        <v>0</v>
      </c>
      <c r="AD155" s="280">
        <f t="shared" si="11"/>
        <v>0</v>
      </c>
      <c r="AE155" s="280">
        <f t="shared" si="15"/>
        <v>0</v>
      </c>
      <c r="AF155" s="280">
        <f t="shared" si="12"/>
        <v>0</v>
      </c>
      <c r="AG155" s="294"/>
    </row>
    <row r="156" spans="1:33" s="22" customFormat="1" ht="16.5" customHeight="1" x14ac:dyDescent="0.2">
      <c r="A156" s="324">
        <v>139</v>
      </c>
      <c r="B156" s="325"/>
      <c r="C156" s="326"/>
      <c r="D156" s="327"/>
      <c r="E156" s="359"/>
      <c r="F156" s="328"/>
      <c r="G156" s="341"/>
      <c r="H156" s="342"/>
      <c r="I156" s="330"/>
      <c r="J156" s="331"/>
      <c r="K156" s="344"/>
      <c r="L156" s="333"/>
      <c r="M156" s="333"/>
      <c r="N156" s="334"/>
      <c r="O156" s="335"/>
      <c r="P156" s="336"/>
      <c r="Q156" s="337"/>
      <c r="R156" s="338"/>
      <c r="S156" s="339"/>
      <c r="T156" s="332"/>
      <c r="U156" s="340"/>
      <c r="V156" s="333"/>
      <c r="W156" s="450" t="s">
        <v>40</v>
      </c>
      <c r="X156" s="302"/>
      <c r="Y156" s="289"/>
      <c r="Z156" s="290"/>
      <c r="AA156" s="972">
        <f t="shared" si="13"/>
        <v>0</v>
      </c>
      <c r="AB156" s="293"/>
      <c r="AC156" s="280">
        <f t="shared" si="14"/>
        <v>0</v>
      </c>
      <c r="AD156" s="280">
        <f t="shared" si="11"/>
        <v>0</v>
      </c>
      <c r="AE156" s="280">
        <f t="shared" si="15"/>
        <v>0</v>
      </c>
      <c r="AF156" s="280">
        <f t="shared" si="12"/>
        <v>0</v>
      </c>
      <c r="AG156" s="294"/>
    </row>
    <row r="157" spans="1:33" s="22" customFormat="1" ht="16.5" customHeight="1" x14ac:dyDescent="0.2">
      <c r="A157" s="324">
        <v>140</v>
      </c>
      <c r="B157" s="325"/>
      <c r="C157" s="326"/>
      <c r="D157" s="327"/>
      <c r="E157" s="359"/>
      <c r="F157" s="328"/>
      <c r="G157" s="341"/>
      <c r="H157" s="342"/>
      <c r="I157" s="330"/>
      <c r="J157" s="331"/>
      <c r="K157" s="344"/>
      <c r="L157" s="333"/>
      <c r="M157" s="333"/>
      <c r="N157" s="334"/>
      <c r="O157" s="335"/>
      <c r="P157" s="336"/>
      <c r="Q157" s="337"/>
      <c r="R157" s="338"/>
      <c r="S157" s="339"/>
      <c r="T157" s="332"/>
      <c r="U157" s="340"/>
      <c r="V157" s="333"/>
      <c r="W157" s="450" t="s">
        <v>40</v>
      </c>
      <c r="X157" s="302"/>
      <c r="Y157" s="289"/>
      <c r="Z157" s="290"/>
      <c r="AA157" s="972">
        <f t="shared" si="13"/>
        <v>0</v>
      </c>
      <c r="AB157" s="293"/>
      <c r="AC157" s="280">
        <f t="shared" si="14"/>
        <v>0</v>
      </c>
      <c r="AD157" s="280">
        <f t="shared" si="11"/>
        <v>0</v>
      </c>
      <c r="AE157" s="280">
        <f t="shared" si="15"/>
        <v>0</v>
      </c>
      <c r="AF157" s="280">
        <f t="shared" si="12"/>
        <v>0</v>
      </c>
      <c r="AG157" s="294"/>
    </row>
    <row r="158" spans="1:33" s="22" customFormat="1" ht="16.5" customHeight="1" x14ac:dyDescent="0.2">
      <c r="A158" s="324">
        <v>141</v>
      </c>
      <c r="B158" s="325"/>
      <c r="C158" s="326"/>
      <c r="D158" s="327"/>
      <c r="E158" s="359"/>
      <c r="F158" s="328"/>
      <c r="G158" s="341"/>
      <c r="H158" s="342"/>
      <c r="I158" s="330"/>
      <c r="J158" s="331"/>
      <c r="K158" s="344"/>
      <c r="L158" s="333"/>
      <c r="M158" s="333"/>
      <c r="N158" s="334"/>
      <c r="O158" s="335"/>
      <c r="P158" s="336"/>
      <c r="Q158" s="337"/>
      <c r="R158" s="338"/>
      <c r="S158" s="339"/>
      <c r="T158" s="332"/>
      <c r="U158" s="340"/>
      <c r="V158" s="333"/>
      <c r="W158" s="450" t="s">
        <v>40</v>
      </c>
      <c r="X158" s="302"/>
      <c r="Y158" s="289"/>
      <c r="Z158" s="290"/>
      <c r="AA158" s="972">
        <f t="shared" si="13"/>
        <v>0</v>
      </c>
      <c r="AB158" s="293"/>
      <c r="AC158" s="280">
        <f t="shared" si="14"/>
        <v>0</v>
      </c>
      <c r="AD158" s="280">
        <f t="shared" si="11"/>
        <v>0</v>
      </c>
      <c r="AE158" s="280">
        <f t="shared" si="15"/>
        <v>0</v>
      </c>
      <c r="AF158" s="280">
        <f t="shared" si="12"/>
        <v>0</v>
      </c>
      <c r="AG158" s="294"/>
    </row>
    <row r="159" spans="1:33" s="22" customFormat="1" ht="16.5" customHeight="1" x14ac:dyDescent="0.2">
      <c r="A159" s="324">
        <v>142</v>
      </c>
      <c r="B159" s="325"/>
      <c r="C159" s="326"/>
      <c r="D159" s="327"/>
      <c r="E159" s="359"/>
      <c r="F159" s="328"/>
      <c r="G159" s="341"/>
      <c r="H159" s="342"/>
      <c r="I159" s="330"/>
      <c r="J159" s="331"/>
      <c r="K159" s="344"/>
      <c r="L159" s="333"/>
      <c r="M159" s="333"/>
      <c r="N159" s="334"/>
      <c r="O159" s="335"/>
      <c r="P159" s="336"/>
      <c r="Q159" s="337"/>
      <c r="R159" s="338"/>
      <c r="S159" s="339"/>
      <c r="T159" s="332"/>
      <c r="U159" s="340"/>
      <c r="V159" s="333"/>
      <c r="W159" s="450" t="s">
        <v>40</v>
      </c>
      <c r="X159" s="302"/>
      <c r="Y159" s="289"/>
      <c r="Z159" s="290"/>
      <c r="AA159" s="972">
        <f t="shared" si="13"/>
        <v>0</v>
      </c>
      <c r="AB159" s="293"/>
      <c r="AC159" s="280">
        <f t="shared" si="14"/>
        <v>0</v>
      </c>
      <c r="AD159" s="280">
        <f t="shared" si="11"/>
        <v>0</v>
      </c>
      <c r="AE159" s="280">
        <f t="shared" si="15"/>
        <v>0</v>
      </c>
      <c r="AF159" s="280">
        <f t="shared" si="12"/>
        <v>0</v>
      </c>
      <c r="AG159" s="294"/>
    </row>
    <row r="160" spans="1:33" s="22" customFormat="1" ht="16.5" customHeight="1" x14ac:dyDescent="0.2">
      <c r="A160" s="324">
        <v>143</v>
      </c>
      <c r="B160" s="325"/>
      <c r="C160" s="326"/>
      <c r="D160" s="327"/>
      <c r="E160" s="359"/>
      <c r="F160" s="328"/>
      <c r="G160" s="341"/>
      <c r="H160" s="342"/>
      <c r="I160" s="330"/>
      <c r="J160" s="331"/>
      <c r="K160" s="344"/>
      <c r="L160" s="333"/>
      <c r="M160" s="333"/>
      <c r="N160" s="334"/>
      <c r="O160" s="335"/>
      <c r="P160" s="336"/>
      <c r="Q160" s="337"/>
      <c r="R160" s="338"/>
      <c r="S160" s="339"/>
      <c r="T160" s="332"/>
      <c r="U160" s="340"/>
      <c r="V160" s="333"/>
      <c r="W160" s="450" t="s">
        <v>40</v>
      </c>
      <c r="X160" s="302"/>
      <c r="Y160" s="289"/>
      <c r="Z160" s="290"/>
      <c r="AA160" s="972">
        <f t="shared" si="13"/>
        <v>0</v>
      </c>
      <c r="AB160" s="293"/>
      <c r="AC160" s="280">
        <f t="shared" si="14"/>
        <v>0</v>
      </c>
      <c r="AD160" s="280">
        <f t="shared" si="11"/>
        <v>0</v>
      </c>
      <c r="AE160" s="280">
        <f t="shared" si="15"/>
        <v>0</v>
      </c>
      <c r="AF160" s="280">
        <f t="shared" si="12"/>
        <v>0</v>
      </c>
      <c r="AG160" s="294"/>
    </row>
    <row r="161" spans="1:33" s="22" customFormat="1" ht="16.5" customHeight="1" x14ac:dyDescent="0.2">
      <c r="A161" s="324">
        <v>144</v>
      </c>
      <c r="B161" s="325"/>
      <c r="C161" s="326"/>
      <c r="D161" s="327"/>
      <c r="E161" s="359"/>
      <c r="F161" s="328"/>
      <c r="G161" s="341"/>
      <c r="H161" s="342"/>
      <c r="I161" s="330"/>
      <c r="J161" s="331"/>
      <c r="K161" s="344"/>
      <c r="L161" s="333"/>
      <c r="M161" s="333"/>
      <c r="N161" s="334"/>
      <c r="O161" s="335"/>
      <c r="P161" s="336"/>
      <c r="Q161" s="337"/>
      <c r="R161" s="338"/>
      <c r="S161" s="339"/>
      <c r="T161" s="332"/>
      <c r="U161" s="340"/>
      <c r="V161" s="333"/>
      <c r="W161" s="450" t="s">
        <v>40</v>
      </c>
      <c r="X161" s="302"/>
      <c r="Y161" s="289"/>
      <c r="Z161" s="290"/>
      <c r="AA161" s="972">
        <f t="shared" si="13"/>
        <v>0</v>
      </c>
      <c r="AB161" s="293"/>
      <c r="AC161" s="280">
        <f t="shared" si="14"/>
        <v>0</v>
      </c>
      <c r="AD161" s="280">
        <f t="shared" si="11"/>
        <v>0</v>
      </c>
      <c r="AE161" s="280">
        <f t="shared" si="15"/>
        <v>0</v>
      </c>
      <c r="AF161" s="280">
        <f t="shared" si="12"/>
        <v>0</v>
      </c>
      <c r="AG161" s="294"/>
    </row>
    <row r="162" spans="1:33" s="22" customFormat="1" ht="16.5" customHeight="1" x14ac:dyDescent="0.2">
      <c r="A162" s="324">
        <v>145</v>
      </c>
      <c r="B162" s="325"/>
      <c r="C162" s="326"/>
      <c r="D162" s="327"/>
      <c r="E162" s="359"/>
      <c r="F162" s="328"/>
      <c r="G162" s="341"/>
      <c r="H162" s="342"/>
      <c r="I162" s="330"/>
      <c r="J162" s="331"/>
      <c r="K162" s="344"/>
      <c r="L162" s="333"/>
      <c r="M162" s="333"/>
      <c r="N162" s="334"/>
      <c r="O162" s="335"/>
      <c r="P162" s="336"/>
      <c r="Q162" s="337"/>
      <c r="R162" s="338"/>
      <c r="S162" s="339"/>
      <c r="T162" s="332"/>
      <c r="U162" s="340"/>
      <c r="V162" s="333"/>
      <c r="W162" s="450" t="s">
        <v>40</v>
      </c>
      <c r="X162" s="302"/>
      <c r="Y162" s="289"/>
      <c r="Z162" s="290"/>
      <c r="AA162" s="972">
        <f t="shared" si="13"/>
        <v>0</v>
      </c>
      <c r="AB162" s="293"/>
      <c r="AC162" s="280">
        <f t="shared" si="14"/>
        <v>0</v>
      </c>
      <c r="AD162" s="280">
        <f t="shared" si="11"/>
        <v>0</v>
      </c>
      <c r="AE162" s="280">
        <f t="shared" si="15"/>
        <v>0</v>
      </c>
      <c r="AF162" s="280">
        <f t="shared" si="12"/>
        <v>0</v>
      </c>
      <c r="AG162" s="294"/>
    </row>
    <row r="163" spans="1:33" s="22" customFormat="1" ht="16.5" customHeight="1" x14ac:dyDescent="0.2">
      <c r="A163" s="324">
        <v>146</v>
      </c>
      <c r="B163" s="325"/>
      <c r="C163" s="326"/>
      <c r="D163" s="327"/>
      <c r="E163" s="359"/>
      <c r="F163" s="328"/>
      <c r="G163" s="341"/>
      <c r="H163" s="342"/>
      <c r="I163" s="330"/>
      <c r="J163" s="331"/>
      <c r="K163" s="344"/>
      <c r="L163" s="333"/>
      <c r="M163" s="333"/>
      <c r="N163" s="334"/>
      <c r="O163" s="335"/>
      <c r="P163" s="336"/>
      <c r="Q163" s="337"/>
      <c r="R163" s="338"/>
      <c r="S163" s="339"/>
      <c r="T163" s="332"/>
      <c r="U163" s="340"/>
      <c r="V163" s="333"/>
      <c r="W163" s="450" t="s">
        <v>40</v>
      </c>
      <c r="X163" s="302"/>
      <c r="Y163" s="289"/>
      <c r="Z163" s="290"/>
      <c r="AA163" s="972">
        <f t="shared" si="13"/>
        <v>0</v>
      </c>
      <c r="AB163" s="293"/>
      <c r="AC163" s="280">
        <f t="shared" si="14"/>
        <v>0</v>
      </c>
      <c r="AD163" s="280">
        <f t="shared" si="11"/>
        <v>0</v>
      </c>
      <c r="AE163" s="280">
        <f t="shared" si="15"/>
        <v>0</v>
      </c>
      <c r="AF163" s="280">
        <f t="shared" si="12"/>
        <v>0</v>
      </c>
      <c r="AG163" s="294"/>
    </row>
    <row r="164" spans="1:33" s="22" customFormat="1" ht="16.5" customHeight="1" x14ac:dyDescent="0.2">
      <c r="A164" s="324">
        <v>147</v>
      </c>
      <c r="B164" s="325"/>
      <c r="C164" s="326"/>
      <c r="D164" s="327"/>
      <c r="E164" s="359"/>
      <c r="F164" s="328"/>
      <c r="G164" s="341"/>
      <c r="H164" s="342"/>
      <c r="I164" s="330"/>
      <c r="J164" s="331"/>
      <c r="K164" s="344"/>
      <c r="L164" s="333"/>
      <c r="M164" s="333"/>
      <c r="N164" s="334"/>
      <c r="O164" s="335"/>
      <c r="P164" s="336"/>
      <c r="Q164" s="337"/>
      <c r="R164" s="338"/>
      <c r="S164" s="339"/>
      <c r="T164" s="332"/>
      <c r="U164" s="340"/>
      <c r="V164" s="333"/>
      <c r="W164" s="450" t="s">
        <v>40</v>
      </c>
      <c r="X164" s="302"/>
      <c r="Y164" s="289"/>
      <c r="Z164" s="290"/>
      <c r="AA164" s="972">
        <f t="shared" si="13"/>
        <v>0</v>
      </c>
      <c r="AB164" s="293"/>
      <c r="AC164" s="280">
        <f t="shared" si="14"/>
        <v>0</v>
      </c>
      <c r="AD164" s="280">
        <f t="shared" si="11"/>
        <v>0</v>
      </c>
      <c r="AE164" s="280">
        <f t="shared" si="15"/>
        <v>0</v>
      </c>
      <c r="AF164" s="280">
        <f t="shared" si="12"/>
        <v>0</v>
      </c>
      <c r="AG164" s="294"/>
    </row>
    <row r="165" spans="1:33" s="22" customFormat="1" ht="16.5" customHeight="1" x14ac:dyDescent="0.2">
      <c r="A165" s="324">
        <v>148</v>
      </c>
      <c r="B165" s="325"/>
      <c r="C165" s="326"/>
      <c r="D165" s="327"/>
      <c r="E165" s="359"/>
      <c r="F165" s="328"/>
      <c r="G165" s="341"/>
      <c r="H165" s="342"/>
      <c r="I165" s="330"/>
      <c r="J165" s="331"/>
      <c r="K165" s="344"/>
      <c r="L165" s="333"/>
      <c r="M165" s="333"/>
      <c r="N165" s="334"/>
      <c r="O165" s="335"/>
      <c r="P165" s="336"/>
      <c r="Q165" s="337"/>
      <c r="R165" s="338"/>
      <c r="S165" s="339"/>
      <c r="T165" s="332"/>
      <c r="U165" s="340"/>
      <c r="V165" s="333"/>
      <c r="W165" s="450" t="s">
        <v>40</v>
      </c>
      <c r="X165" s="302"/>
      <c r="Y165" s="289"/>
      <c r="Z165" s="290"/>
      <c r="AA165" s="972">
        <f t="shared" si="13"/>
        <v>0</v>
      </c>
      <c r="AB165" s="293"/>
      <c r="AC165" s="280">
        <f t="shared" si="14"/>
        <v>0</v>
      </c>
      <c r="AD165" s="280">
        <f t="shared" si="11"/>
        <v>0</v>
      </c>
      <c r="AE165" s="280">
        <f t="shared" si="15"/>
        <v>0</v>
      </c>
      <c r="AF165" s="280">
        <f t="shared" si="12"/>
        <v>0</v>
      </c>
      <c r="AG165" s="294"/>
    </row>
    <row r="166" spans="1:33" s="22" customFormat="1" ht="16.5" customHeight="1" x14ac:dyDescent="0.2">
      <c r="A166" s="324">
        <v>149</v>
      </c>
      <c r="B166" s="325"/>
      <c r="C166" s="326"/>
      <c r="D166" s="327"/>
      <c r="E166" s="359"/>
      <c r="F166" s="328"/>
      <c r="G166" s="341"/>
      <c r="H166" s="342"/>
      <c r="I166" s="330"/>
      <c r="J166" s="331"/>
      <c r="K166" s="344"/>
      <c r="L166" s="333"/>
      <c r="M166" s="333"/>
      <c r="N166" s="334"/>
      <c r="O166" s="335"/>
      <c r="P166" s="336"/>
      <c r="Q166" s="337"/>
      <c r="R166" s="338"/>
      <c r="S166" s="339"/>
      <c r="T166" s="332"/>
      <c r="U166" s="340"/>
      <c r="V166" s="333"/>
      <c r="W166" s="450" t="s">
        <v>40</v>
      </c>
      <c r="X166" s="302"/>
      <c r="Y166" s="289"/>
      <c r="Z166" s="290"/>
      <c r="AA166" s="972">
        <f t="shared" si="13"/>
        <v>0</v>
      </c>
      <c r="AB166" s="293"/>
      <c r="AC166" s="280">
        <f t="shared" si="14"/>
        <v>0</v>
      </c>
      <c r="AD166" s="280">
        <f t="shared" si="11"/>
        <v>0</v>
      </c>
      <c r="AE166" s="280">
        <f t="shared" si="15"/>
        <v>0</v>
      </c>
      <c r="AF166" s="280">
        <f t="shared" si="12"/>
        <v>0</v>
      </c>
      <c r="AG166" s="294"/>
    </row>
    <row r="167" spans="1:33" s="22" customFormat="1" ht="16.5" customHeight="1" x14ac:dyDescent="0.2">
      <c r="A167" s="324">
        <v>150</v>
      </c>
      <c r="B167" s="325"/>
      <c r="C167" s="326"/>
      <c r="D167" s="327"/>
      <c r="E167" s="359"/>
      <c r="F167" s="328"/>
      <c r="G167" s="341"/>
      <c r="H167" s="342"/>
      <c r="I167" s="330"/>
      <c r="J167" s="331"/>
      <c r="K167" s="344"/>
      <c r="L167" s="333"/>
      <c r="M167" s="333"/>
      <c r="N167" s="334"/>
      <c r="O167" s="335"/>
      <c r="P167" s="336"/>
      <c r="Q167" s="337"/>
      <c r="R167" s="338"/>
      <c r="S167" s="339"/>
      <c r="T167" s="332"/>
      <c r="U167" s="340"/>
      <c r="V167" s="333"/>
      <c r="W167" s="450" t="s">
        <v>40</v>
      </c>
      <c r="X167" s="302"/>
      <c r="Y167" s="289"/>
      <c r="Z167" s="290"/>
      <c r="AA167" s="972">
        <f t="shared" si="13"/>
        <v>0</v>
      </c>
      <c r="AB167" s="293"/>
      <c r="AC167" s="280">
        <f t="shared" si="14"/>
        <v>0</v>
      </c>
      <c r="AD167" s="280">
        <f t="shared" si="11"/>
        <v>0</v>
      </c>
      <c r="AE167" s="280">
        <f t="shared" si="15"/>
        <v>0</v>
      </c>
      <c r="AF167" s="280">
        <f t="shared" si="12"/>
        <v>0</v>
      </c>
      <c r="AG167" s="294"/>
    </row>
    <row r="168" spans="1:33" s="22" customFormat="1" ht="16.5" customHeight="1" x14ac:dyDescent="0.2">
      <c r="A168" s="324">
        <v>151</v>
      </c>
      <c r="B168" s="325"/>
      <c r="C168" s="326"/>
      <c r="D168" s="327"/>
      <c r="E168" s="359"/>
      <c r="F168" s="328"/>
      <c r="G168" s="341"/>
      <c r="H168" s="342"/>
      <c r="I168" s="330"/>
      <c r="J168" s="331"/>
      <c r="K168" s="344"/>
      <c r="L168" s="333"/>
      <c r="M168" s="333"/>
      <c r="N168" s="334"/>
      <c r="O168" s="335"/>
      <c r="P168" s="336"/>
      <c r="Q168" s="337"/>
      <c r="R168" s="338"/>
      <c r="S168" s="339"/>
      <c r="T168" s="332"/>
      <c r="U168" s="340"/>
      <c r="V168" s="333"/>
      <c r="W168" s="450" t="s">
        <v>40</v>
      </c>
      <c r="X168" s="302"/>
      <c r="Y168" s="289"/>
      <c r="Z168" s="290"/>
      <c r="AA168" s="972">
        <f t="shared" si="13"/>
        <v>0</v>
      </c>
      <c r="AB168" s="293"/>
      <c r="AC168" s="280">
        <f t="shared" si="14"/>
        <v>0</v>
      </c>
      <c r="AD168" s="280">
        <f t="shared" si="11"/>
        <v>0</v>
      </c>
      <c r="AE168" s="280">
        <f t="shared" si="15"/>
        <v>0</v>
      </c>
      <c r="AF168" s="280">
        <f t="shared" si="12"/>
        <v>0</v>
      </c>
      <c r="AG168" s="294"/>
    </row>
    <row r="169" spans="1:33" s="22" customFormat="1" ht="16.5" customHeight="1" x14ac:dyDescent="0.2">
      <c r="A169" s="324">
        <v>152</v>
      </c>
      <c r="B169" s="325"/>
      <c r="C169" s="326"/>
      <c r="D169" s="327"/>
      <c r="E169" s="359"/>
      <c r="F169" s="328"/>
      <c r="G169" s="341"/>
      <c r="H169" s="342"/>
      <c r="I169" s="330"/>
      <c r="J169" s="331"/>
      <c r="K169" s="344"/>
      <c r="L169" s="333"/>
      <c r="M169" s="333"/>
      <c r="N169" s="334"/>
      <c r="O169" s="335"/>
      <c r="P169" s="336"/>
      <c r="Q169" s="337"/>
      <c r="R169" s="338"/>
      <c r="S169" s="339"/>
      <c r="T169" s="332"/>
      <c r="U169" s="340"/>
      <c r="V169" s="333"/>
      <c r="W169" s="450" t="s">
        <v>40</v>
      </c>
      <c r="X169" s="302"/>
      <c r="Y169" s="289"/>
      <c r="Z169" s="290"/>
      <c r="AA169" s="972">
        <f t="shared" si="13"/>
        <v>0</v>
      </c>
      <c r="AB169" s="293"/>
      <c r="AC169" s="280">
        <f t="shared" si="14"/>
        <v>0</v>
      </c>
      <c r="AD169" s="280">
        <f t="shared" si="11"/>
        <v>0</v>
      </c>
      <c r="AE169" s="280">
        <f t="shared" si="15"/>
        <v>0</v>
      </c>
      <c r="AF169" s="280">
        <f t="shared" si="12"/>
        <v>0</v>
      </c>
      <c r="AG169" s="294"/>
    </row>
    <row r="170" spans="1:33" s="22" customFormat="1" ht="16.5" customHeight="1" x14ac:dyDescent="0.2">
      <c r="A170" s="324">
        <v>153</v>
      </c>
      <c r="B170" s="325"/>
      <c r="C170" s="326"/>
      <c r="D170" s="327"/>
      <c r="E170" s="359"/>
      <c r="F170" s="328"/>
      <c r="G170" s="341"/>
      <c r="H170" s="342"/>
      <c r="I170" s="330"/>
      <c r="J170" s="331"/>
      <c r="K170" s="344"/>
      <c r="L170" s="333"/>
      <c r="M170" s="333"/>
      <c r="N170" s="334"/>
      <c r="O170" s="335"/>
      <c r="P170" s="336"/>
      <c r="Q170" s="337"/>
      <c r="R170" s="338"/>
      <c r="S170" s="339"/>
      <c r="T170" s="332"/>
      <c r="U170" s="340"/>
      <c r="V170" s="333"/>
      <c r="W170" s="450" t="s">
        <v>40</v>
      </c>
      <c r="X170" s="302"/>
      <c r="Y170" s="289"/>
      <c r="Z170" s="290"/>
      <c r="AA170" s="972">
        <f t="shared" si="13"/>
        <v>0</v>
      </c>
      <c r="AB170" s="293"/>
      <c r="AC170" s="280">
        <f t="shared" si="14"/>
        <v>0</v>
      </c>
      <c r="AD170" s="280">
        <f t="shared" si="11"/>
        <v>0</v>
      </c>
      <c r="AE170" s="280">
        <f t="shared" si="15"/>
        <v>0</v>
      </c>
      <c r="AF170" s="280">
        <f t="shared" si="12"/>
        <v>0</v>
      </c>
      <c r="AG170" s="294"/>
    </row>
    <row r="171" spans="1:33" s="22" customFormat="1" ht="16.5" customHeight="1" x14ac:dyDescent="0.2">
      <c r="A171" s="324">
        <v>154</v>
      </c>
      <c r="B171" s="325"/>
      <c r="C171" s="326"/>
      <c r="D171" s="327"/>
      <c r="E171" s="359"/>
      <c r="F171" s="328"/>
      <c r="G171" s="341"/>
      <c r="H171" s="342"/>
      <c r="I171" s="330"/>
      <c r="J171" s="331"/>
      <c r="K171" s="344"/>
      <c r="L171" s="333"/>
      <c r="M171" s="333"/>
      <c r="N171" s="334"/>
      <c r="O171" s="335"/>
      <c r="P171" s="336"/>
      <c r="Q171" s="337"/>
      <c r="R171" s="338"/>
      <c r="S171" s="339"/>
      <c r="T171" s="332"/>
      <c r="U171" s="340"/>
      <c r="V171" s="333"/>
      <c r="W171" s="450" t="s">
        <v>40</v>
      </c>
      <c r="X171" s="302"/>
      <c r="Y171" s="289"/>
      <c r="Z171" s="290"/>
      <c r="AA171" s="972">
        <f t="shared" si="13"/>
        <v>0</v>
      </c>
      <c r="AB171" s="293"/>
      <c r="AC171" s="280">
        <f t="shared" si="14"/>
        <v>0</v>
      </c>
      <c r="AD171" s="280">
        <f t="shared" si="11"/>
        <v>0</v>
      </c>
      <c r="AE171" s="280">
        <f t="shared" si="15"/>
        <v>0</v>
      </c>
      <c r="AF171" s="280">
        <f t="shared" si="12"/>
        <v>0</v>
      </c>
      <c r="AG171" s="294"/>
    </row>
    <row r="172" spans="1:33" s="22" customFormat="1" ht="16.5" customHeight="1" x14ac:dyDescent="0.2">
      <c r="A172" s="324">
        <v>155</v>
      </c>
      <c r="B172" s="325"/>
      <c r="C172" s="326"/>
      <c r="D172" s="327"/>
      <c r="E172" s="359"/>
      <c r="F172" s="328"/>
      <c r="G172" s="341"/>
      <c r="H172" s="342"/>
      <c r="I172" s="330"/>
      <c r="J172" s="331"/>
      <c r="K172" s="344"/>
      <c r="L172" s="333"/>
      <c r="M172" s="333"/>
      <c r="N172" s="334"/>
      <c r="O172" s="335"/>
      <c r="P172" s="336"/>
      <c r="Q172" s="337"/>
      <c r="R172" s="338"/>
      <c r="S172" s="339"/>
      <c r="T172" s="332"/>
      <c r="U172" s="340"/>
      <c r="V172" s="333"/>
      <c r="W172" s="450" t="s">
        <v>40</v>
      </c>
      <c r="X172" s="302"/>
      <c r="Y172" s="289"/>
      <c r="Z172" s="290"/>
      <c r="AA172" s="972">
        <f t="shared" si="13"/>
        <v>0</v>
      </c>
      <c r="AB172" s="293"/>
      <c r="AC172" s="280">
        <f t="shared" si="14"/>
        <v>0</v>
      </c>
      <c r="AD172" s="280">
        <f t="shared" si="11"/>
        <v>0</v>
      </c>
      <c r="AE172" s="280">
        <f t="shared" si="15"/>
        <v>0</v>
      </c>
      <c r="AF172" s="280">
        <f t="shared" si="12"/>
        <v>0</v>
      </c>
      <c r="AG172" s="294"/>
    </row>
    <row r="173" spans="1:33" s="22" customFormat="1" ht="16.5" customHeight="1" x14ac:dyDescent="0.2">
      <c r="A173" s="324">
        <v>156</v>
      </c>
      <c r="B173" s="325"/>
      <c r="C173" s="326"/>
      <c r="D173" s="327"/>
      <c r="E173" s="359"/>
      <c r="F173" s="328"/>
      <c r="G173" s="341"/>
      <c r="H173" s="342"/>
      <c r="I173" s="330"/>
      <c r="J173" s="331"/>
      <c r="K173" s="344"/>
      <c r="L173" s="333"/>
      <c r="M173" s="333"/>
      <c r="N173" s="334"/>
      <c r="O173" s="335"/>
      <c r="P173" s="336"/>
      <c r="Q173" s="337"/>
      <c r="R173" s="338"/>
      <c r="S173" s="339"/>
      <c r="T173" s="332"/>
      <c r="U173" s="340"/>
      <c r="V173" s="333"/>
      <c r="W173" s="450" t="s">
        <v>40</v>
      </c>
      <c r="X173" s="302"/>
      <c r="Y173" s="289"/>
      <c r="Z173" s="290"/>
      <c r="AA173" s="972">
        <f t="shared" si="13"/>
        <v>0</v>
      </c>
      <c r="AB173" s="293"/>
      <c r="AC173" s="280">
        <f t="shared" si="14"/>
        <v>0</v>
      </c>
      <c r="AD173" s="280">
        <f t="shared" si="11"/>
        <v>0</v>
      </c>
      <c r="AE173" s="280">
        <f t="shared" si="15"/>
        <v>0</v>
      </c>
      <c r="AF173" s="280">
        <f t="shared" si="12"/>
        <v>0</v>
      </c>
      <c r="AG173" s="294"/>
    </row>
    <row r="174" spans="1:33" s="22" customFormat="1" ht="16.5" customHeight="1" x14ac:dyDescent="0.2">
      <c r="A174" s="324">
        <v>157</v>
      </c>
      <c r="B174" s="325"/>
      <c r="C174" s="326"/>
      <c r="D174" s="327"/>
      <c r="E174" s="359"/>
      <c r="F174" s="328"/>
      <c r="G174" s="341"/>
      <c r="H174" s="342"/>
      <c r="I174" s="330"/>
      <c r="J174" s="331"/>
      <c r="K174" s="344"/>
      <c r="L174" s="333"/>
      <c r="M174" s="333"/>
      <c r="N174" s="334"/>
      <c r="O174" s="335"/>
      <c r="P174" s="336"/>
      <c r="Q174" s="337"/>
      <c r="R174" s="338"/>
      <c r="S174" s="339"/>
      <c r="T174" s="332"/>
      <c r="U174" s="340"/>
      <c r="V174" s="333"/>
      <c r="W174" s="450" t="s">
        <v>40</v>
      </c>
      <c r="X174" s="302"/>
      <c r="Y174" s="289"/>
      <c r="Z174" s="290"/>
      <c r="AA174" s="972">
        <f t="shared" si="13"/>
        <v>0</v>
      </c>
      <c r="AB174" s="293"/>
      <c r="AC174" s="280">
        <f t="shared" si="14"/>
        <v>0</v>
      </c>
      <c r="AD174" s="280">
        <f t="shared" si="11"/>
        <v>0</v>
      </c>
      <c r="AE174" s="280">
        <f t="shared" si="15"/>
        <v>0</v>
      </c>
      <c r="AF174" s="280">
        <f t="shared" si="12"/>
        <v>0</v>
      </c>
      <c r="AG174" s="294"/>
    </row>
    <row r="175" spans="1:33" s="22" customFormat="1" ht="16.5" customHeight="1" x14ac:dyDescent="0.2">
      <c r="A175" s="324">
        <v>158</v>
      </c>
      <c r="B175" s="325"/>
      <c r="C175" s="326"/>
      <c r="D175" s="327"/>
      <c r="E175" s="359"/>
      <c r="F175" s="328"/>
      <c r="G175" s="341"/>
      <c r="H175" s="342"/>
      <c r="I175" s="330"/>
      <c r="J175" s="331"/>
      <c r="K175" s="344"/>
      <c r="L175" s="333"/>
      <c r="M175" s="333"/>
      <c r="N175" s="334"/>
      <c r="O175" s="335"/>
      <c r="P175" s="336"/>
      <c r="Q175" s="337"/>
      <c r="R175" s="338"/>
      <c r="S175" s="339"/>
      <c r="T175" s="332"/>
      <c r="U175" s="340"/>
      <c r="V175" s="333"/>
      <c r="W175" s="450" t="s">
        <v>40</v>
      </c>
      <c r="X175" s="302"/>
      <c r="Y175" s="289"/>
      <c r="Z175" s="290"/>
      <c r="AA175" s="972">
        <f t="shared" si="13"/>
        <v>0</v>
      </c>
      <c r="AB175" s="293"/>
      <c r="AC175" s="280">
        <f t="shared" si="14"/>
        <v>0</v>
      </c>
      <c r="AD175" s="280">
        <f t="shared" si="11"/>
        <v>0</v>
      </c>
      <c r="AE175" s="280">
        <f t="shared" si="15"/>
        <v>0</v>
      </c>
      <c r="AF175" s="280">
        <f t="shared" si="12"/>
        <v>0</v>
      </c>
      <c r="AG175" s="294"/>
    </row>
    <row r="176" spans="1:33" s="22" customFormat="1" ht="16.5" customHeight="1" x14ac:dyDescent="0.2">
      <c r="A176" s="324">
        <v>159</v>
      </c>
      <c r="B176" s="325"/>
      <c r="C176" s="326"/>
      <c r="D176" s="327"/>
      <c r="E176" s="359"/>
      <c r="F176" s="328"/>
      <c r="G176" s="341"/>
      <c r="H176" s="342"/>
      <c r="I176" s="330"/>
      <c r="J176" s="331"/>
      <c r="K176" s="344"/>
      <c r="L176" s="333"/>
      <c r="M176" s="333"/>
      <c r="N176" s="334"/>
      <c r="O176" s="335"/>
      <c r="P176" s="336"/>
      <c r="Q176" s="337"/>
      <c r="R176" s="338"/>
      <c r="S176" s="339"/>
      <c r="T176" s="332"/>
      <c r="U176" s="340"/>
      <c r="V176" s="333"/>
      <c r="W176" s="450" t="s">
        <v>40</v>
      </c>
      <c r="X176" s="302"/>
      <c r="Y176" s="289"/>
      <c r="Z176" s="290"/>
      <c r="AA176" s="972">
        <f t="shared" si="13"/>
        <v>0</v>
      </c>
      <c r="AB176" s="293"/>
      <c r="AC176" s="280">
        <f t="shared" si="14"/>
        <v>0</v>
      </c>
      <c r="AD176" s="280">
        <f t="shared" si="11"/>
        <v>0</v>
      </c>
      <c r="AE176" s="280">
        <f t="shared" si="15"/>
        <v>0</v>
      </c>
      <c r="AF176" s="280">
        <f t="shared" si="12"/>
        <v>0</v>
      </c>
      <c r="AG176" s="294"/>
    </row>
    <row r="177" spans="1:33" s="22" customFormat="1" ht="16.5" customHeight="1" x14ac:dyDescent="0.2">
      <c r="A177" s="324">
        <v>160</v>
      </c>
      <c r="B177" s="325"/>
      <c r="C177" s="326"/>
      <c r="D177" s="327"/>
      <c r="E177" s="359"/>
      <c r="F177" s="328"/>
      <c r="G177" s="341"/>
      <c r="H177" s="342"/>
      <c r="I177" s="330"/>
      <c r="J177" s="331"/>
      <c r="K177" s="344"/>
      <c r="L177" s="333"/>
      <c r="M177" s="333"/>
      <c r="N177" s="334"/>
      <c r="O177" s="335"/>
      <c r="P177" s="336"/>
      <c r="Q177" s="337"/>
      <c r="R177" s="338"/>
      <c r="S177" s="339"/>
      <c r="T177" s="332"/>
      <c r="U177" s="340"/>
      <c r="V177" s="333"/>
      <c r="W177" s="450" t="s">
        <v>40</v>
      </c>
      <c r="X177" s="302"/>
      <c r="Y177" s="289"/>
      <c r="Z177" s="290"/>
      <c r="AA177" s="972">
        <f t="shared" si="13"/>
        <v>0</v>
      </c>
      <c r="AB177" s="293"/>
      <c r="AC177" s="280">
        <f t="shared" si="14"/>
        <v>0</v>
      </c>
      <c r="AD177" s="280">
        <f t="shared" si="11"/>
        <v>0</v>
      </c>
      <c r="AE177" s="280">
        <f t="shared" si="15"/>
        <v>0</v>
      </c>
      <c r="AF177" s="280">
        <f t="shared" si="12"/>
        <v>0</v>
      </c>
      <c r="AG177" s="294"/>
    </row>
    <row r="178" spans="1:33" s="22" customFormat="1" ht="16.5" customHeight="1" x14ac:dyDescent="0.2">
      <c r="A178" s="324">
        <v>161</v>
      </c>
      <c r="B178" s="325"/>
      <c r="C178" s="326"/>
      <c r="D178" s="327"/>
      <c r="E178" s="359"/>
      <c r="F178" s="328"/>
      <c r="G178" s="341"/>
      <c r="H178" s="342"/>
      <c r="I178" s="330"/>
      <c r="J178" s="331"/>
      <c r="K178" s="344"/>
      <c r="L178" s="333"/>
      <c r="M178" s="333"/>
      <c r="N178" s="334"/>
      <c r="O178" s="335"/>
      <c r="P178" s="336"/>
      <c r="Q178" s="337"/>
      <c r="R178" s="338"/>
      <c r="S178" s="339"/>
      <c r="T178" s="332"/>
      <c r="U178" s="340"/>
      <c r="V178" s="333"/>
      <c r="W178" s="450" t="s">
        <v>40</v>
      </c>
      <c r="X178" s="302"/>
      <c r="Y178" s="289"/>
      <c r="Z178" s="290"/>
      <c r="AA178" s="972">
        <f t="shared" si="13"/>
        <v>0</v>
      </c>
      <c r="AB178" s="293"/>
      <c r="AC178" s="280">
        <f t="shared" si="14"/>
        <v>0</v>
      </c>
      <c r="AD178" s="280">
        <f t="shared" si="11"/>
        <v>0</v>
      </c>
      <c r="AE178" s="280">
        <f t="shared" si="15"/>
        <v>0</v>
      </c>
      <c r="AF178" s="280">
        <f t="shared" si="12"/>
        <v>0</v>
      </c>
      <c r="AG178" s="294"/>
    </row>
    <row r="179" spans="1:33" s="22" customFormat="1" ht="16.5" customHeight="1" x14ac:dyDescent="0.2">
      <c r="A179" s="324">
        <v>162</v>
      </c>
      <c r="B179" s="325"/>
      <c r="C179" s="326"/>
      <c r="D179" s="327"/>
      <c r="E179" s="359"/>
      <c r="F179" s="328"/>
      <c r="G179" s="341"/>
      <c r="H179" s="342"/>
      <c r="I179" s="330"/>
      <c r="J179" s="331"/>
      <c r="K179" s="344"/>
      <c r="L179" s="333"/>
      <c r="M179" s="333"/>
      <c r="N179" s="334"/>
      <c r="O179" s="335"/>
      <c r="P179" s="336"/>
      <c r="Q179" s="337"/>
      <c r="R179" s="338"/>
      <c r="S179" s="339"/>
      <c r="T179" s="332"/>
      <c r="U179" s="340"/>
      <c r="V179" s="333"/>
      <c r="W179" s="450" t="s">
        <v>40</v>
      </c>
      <c r="X179" s="302"/>
      <c r="Y179" s="289"/>
      <c r="Z179" s="290"/>
      <c r="AA179" s="972">
        <f t="shared" si="13"/>
        <v>0</v>
      </c>
      <c r="AB179" s="293"/>
      <c r="AC179" s="280">
        <f t="shared" si="14"/>
        <v>0</v>
      </c>
      <c r="AD179" s="280">
        <f t="shared" si="11"/>
        <v>0</v>
      </c>
      <c r="AE179" s="280">
        <f t="shared" si="15"/>
        <v>0</v>
      </c>
      <c r="AF179" s="280">
        <f t="shared" si="12"/>
        <v>0</v>
      </c>
      <c r="AG179" s="294"/>
    </row>
    <row r="180" spans="1:33" s="22" customFormat="1" ht="16.5" customHeight="1" x14ac:dyDescent="0.2">
      <c r="A180" s="324">
        <v>163</v>
      </c>
      <c r="B180" s="325"/>
      <c r="C180" s="326"/>
      <c r="D180" s="327"/>
      <c r="E180" s="359"/>
      <c r="F180" s="328"/>
      <c r="G180" s="341"/>
      <c r="H180" s="342"/>
      <c r="I180" s="330"/>
      <c r="J180" s="331"/>
      <c r="K180" s="344"/>
      <c r="L180" s="333"/>
      <c r="M180" s="333"/>
      <c r="N180" s="334"/>
      <c r="O180" s="335"/>
      <c r="P180" s="336"/>
      <c r="Q180" s="337"/>
      <c r="R180" s="338"/>
      <c r="S180" s="339"/>
      <c r="T180" s="332"/>
      <c r="U180" s="340"/>
      <c r="V180" s="333"/>
      <c r="W180" s="450" t="s">
        <v>40</v>
      </c>
      <c r="X180" s="302"/>
      <c r="Y180" s="289"/>
      <c r="Z180" s="290"/>
      <c r="AA180" s="972">
        <f t="shared" si="13"/>
        <v>0</v>
      </c>
      <c r="AB180" s="293"/>
      <c r="AC180" s="280">
        <f t="shared" si="14"/>
        <v>0</v>
      </c>
      <c r="AD180" s="280">
        <f t="shared" si="11"/>
        <v>0</v>
      </c>
      <c r="AE180" s="280">
        <f t="shared" si="15"/>
        <v>0</v>
      </c>
      <c r="AF180" s="280">
        <f t="shared" si="12"/>
        <v>0</v>
      </c>
      <c r="AG180" s="294"/>
    </row>
    <row r="181" spans="1:33" s="22" customFormat="1" ht="16.5" customHeight="1" x14ac:dyDescent="0.2">
      <c r="A181" s="324">
        <v>164</v>
      </c>
      <c r="B181" s="325"/>
      <c r="C181" s="326"/>
      <c r="D181" s="327"/>
      <c r="E181" s="359"/>
      <c r="F181" s="328"/>
      <c r="G181" s="341"/>
      <c r="H181" s="342"/>
      <c r="I181" s="330"/>
      <c r="J181" s="331"/>
      <c r="K181" s="344"/>
      <c r="L181" s="333"/>
      <c r="M181" s="333"/>
      <c r="N181" s="334"/>
      <c r="O181" s="335"/>
      <c r="P181" s="336"/>
      <c r="Q181" s="337"/>
      <c r="R181" s="338"/>
      <c r="S181" s="339"/>
      <c r="T181" s="332"/>
      <c r="U181" s="340"/>
      <c r="V181" s="333"/>
      <c r="W181" s="450" t="s">
        <v>40</v>
      </c>
      <c r="X181" s="302"/>
      <c r="Y181" s="289"/>
      <c r="Z181" s="290"/>
      <c r="AA181" s="972">
        <f t="shared" si="13"/>
        <v>0</v>
      </c>
      <c r="AB181" s="293"/>
      <c r="AC181" s="280">
        <f t="shared" si="14"/>
        <v>0</v>
      </c>
      <c r="AD181" s="280">
        <f t="shared" si="11"/>
        <v>0</v>
      </c>
      <c r="AE181" s="280">
        <f t="shared" si="15"/>
        <v>0</v>
      </c>
      <c r="AF181" s="280">
        <f t="shared" si="12"/>
        <v>0</v>
      </c>
      <c r="AG181" s="294"/>
    </row>
    <row r="182" spans="1:33" s="22" customFormat="1" ht="16.5" customHeight="1" x14ac:dyDescent="0.2">
      <c r="A182" s="324">
        <v>165</v>
      </c>
      <c r="B182" s="325"/>
      <c r="C182" s="326"/>
      <c r="D182" s="327"/>
      <c r="E182" s="359"/>
      <c r="F182" s="328"/>
      <c r="G182" s="341"/>
      <c r="H182" s="342"/>
      <c r="I182" s="330"/>
      <c r="J182" s="331"/>
      <c r="K182" s="344"/>
      <c r="L182" s="333"/>
      <c r="M182" s="333"/>
      <c r="N182" s="334"/>
      <c r="O182" s="335"/>
      <c r="P182" s="336"/>
      <c r="Q182" s="337"/>
      <c r="R182" s="338"/>
      <c r="S182" s="339"/>
      <c r="T182" s="332"/>
      <c r="U182" s="340"/>
      <c r="V182" s="333"/>
      <c r="W182" s="450" t="s">
        <v>40</v>
      </c>
      <c r="X182" s="302"/>
      <c r="Y182" s="289"/>
      <c r="Z182" s="290"/>
      <c r="AA182" s="972">
        <f t="shared" si="13"/>
        <v>0</v>
      </c>
      <c r="AB182" s="293"/>
      <c r="AC182" s="280">
        <f t="shared" si="14"/>
        <v>0</v>
      </c>
      <c r="AD182" s="280">
        <f t="shared" si="11"/>
        <v>0</v>
      </c>
      <c r="AE182" s="280">
        <f t="shared" si="15"/>
        <v>0</v>
      </c>
      <c r="AF182" s="280">
        <f t="shared" si="12"/>
        <v>0</v>
      </c>
      <c r="AG182" s="294"/>
    </row>
    <row r="183" spans="1:33" s="22" customFormat="1" ht="16.5" customHeight="1" x14ac:dyDescent="0.2">
      <c r="A183" s="324">
        <v>166</v>
      </c>
      <c r="B183" s="325"/>
      <c r="C183" s="326"/>
      <c r="D183" s="327"/>
      <c r="E183" s="359"/>
      <c r="F183" s="328"/>
      <c r="G183" s="341"/>
      <c r="H183" s="342"/>
      <c r="I183" s="330"/>
      <c r="J183" s="331"/>
      <c r="K183" s="344"/>
      <c r="L183" s="333"/>
      <c r="M183" s="333"/>
      <c r="N183" s="334"/>
      <c r="O183" s="335"/>
      <c r="P183" s="336"/>
      <c r="Q183" s="337"/>
      <c r="R183" s="338"/>
      <c r="S183" s="339"/>
      <c r="T183" s="332"/>
      <c r="U183" s="340"/>
      <c r="V183" s="333"/>
      <c r="W183" s="450" t="s">
        <v>40</v>
      </c>
      <c r="X183" s="302"/>
      <c r="Y183" s="289"/>
      <c r="Z183" s="290"/>
      <c r="AA183" s="972">
        <f t="shared" si="13"/>
        <v>0</v>
      </c>
      <c r="AB183" s="293"/>
      <c r="AC183" s="280">
        <f t="shared" si="14"/>
        <v>0</v>
      </c>
      <c r="AD183" s="280">
        <f t="shared" si="11"/>
        <v>0</v>
      </c>
      <c r="AE183" s="280">
        <f t="shared" si="15"/>
        <v>0</v>
      </c>
      <c r="AF183" s="280">
        <f t="shared" si="12"/>
        <v>0</v>
      </c>
      <c r="AG183" s="294"/>
    </row>
    <row r="184" spans="1:33" s="22" customFormat="1" ht="16.5" customHeight="1" x14ac:dyDescent="0.2">
      <c r="A184" s="324">
        <v>167</v>
      </c>
      <c r="B184" s="325"/>
      <c r="C184" s="326"/>
      <c r="D184" s="327"/>
      <c r="E184" s="359"/>
      <c r="F184" s="328"/>
      <c r="G184" s="341"/>
      <c r="H184" s="342"/>
      <c r="I184" s="330"/>
      <c r="J184" s="331"/>
      <c r="K184" s="344"/>
      <c r="L184" s="333"/>
      <c r="M184" s="333"/>
      <c r="N184" s="334"/>
      <c r="O184" s="335"/>
      <c r="P184" s="336"/>
      <c r="Q184" s="337"/>
      <c r="R184" s="338"/>
      <c r="S184" s="339"/>
      <c r="T184" s="332"/>
      <c r="U184" s="340"/>
      <c r="V184" s="333"/>
      <c r="W184" s="450" t="s">
        <v>40</v>
      </c>
      <c r="X184" s="302"/>
      <c r="Y184" s="289"/>
      <c r="Z184" s="290"/>
      <c r="AA184" s="972">
        <f t="shared" si="13"/>
        <v>0</v>
      </c>
      <c r="AB184" s="293"/>
      <c r="AC184" s="280">
        <f t="shared" si="14"/>
        <v>0</v>
      </c>
      <c r="AD184" s="280">
        <f t="shared" si="11"/>
        <v>0</v>
      </c>
      <c r="AE184" s="280">
        <f t="shared" si="15"/>
        <v>0</v>
      </c>
      <c r="AF184" s="280">
        <f t="shared" si="12"/>
        <v>0</v>
      </c>
      <c r="AG184" s="294"/>
    </row>
    <row r="185" spans="1:33" s="22" customFormat="1" ht="16.5" customHeight="1" x14ac:dyDescent="0.2">
      <c r="A185" s="324">
        <v>168</v>
      </c>
      <c r="B185" s="325"/>
      <c r="C185" s="326"/>
      <c r="D185" s="327"/>
      <c r="E185" s="359"/>
      <c r="F185" s="328"/>
      <c r="G185" s="341"/>
      <c r="H185" s="342"/>
      <c r="I185" s="330"/>
      <c r="J185" s="331"/>
      <c r="K185" s="344"/>
      <c r="L185" s="333"/>
      <c r="M185" s="333"/>
      <c r="N185" s="334"/>
      <c r="O185" s="335"/>
      <c r="P185" s="336"/>
      <c r="Q185" s="337"/>
      <c r="R185" s="338"/>
      <c r="S185" s="339"/>
      <c r="T185" s="332"/>
      <c r="U185" s="340"/>
      <c r="V185" s="333"/>
      <c r="W185" s="450" t="s">
        <v>40</v>
      </c>
      <c r="X185" s="302"/>
      <c r="Y185" s="289"/>
      <c r="Z185" s="290"/>
      <c r="AA185" s="972">
        <f t="shared" si="13"/>
        <v>0</v>
      </c>
      <c r="AB185" s="293"/>
      <c r="AC185" s="280">
        <f t="shared" si="14"/>
        <v>0</v>
      </c>
      <c r="AD185" s="280">
        <f t="shared" si="11"/>
        <v>0</v>
      </c>
      <c r="AE185" s="280">
        <f t="shared" si="15"/>
        <v>0</v>
      </c>
      <c r="AF185" s="280">
        <f t="shared" si="12"/>
        <v>0</v>
      </c>
      <c r="AG185" s="294"/>
    </row>
    <row r="186" spans="1:33" s="22" customFormat="1" ht="16.5" customHeight="1" x14ac:dyDescent="0.2">
      <c r="A186" s="324">
        <v>169</v>
      </c>
      <c r="B186" s="325"/>
      <c r="C186" s="326"/>
      <c r="D186" s="327"/>
      <c r="E186" s="359"/>
      <c r="F186" s="328"/>
      <c r="G186" s="341"/>
      <c r="H186" s="342"/>
      <c r="I186" s="330"/>
      <c r="J186" s="331"/>
      <c r="K186" s="344"/>
      <c r="L186" s="333"/>
      <c r="M186" s="333"/>
      <c r="N186" s="334"/>
      <c r="O186" s="335"/>
      <c r="P186" s="336"/>
      <c r="Q186" s="337"/>
      <c r="R186" s="338"/>
      <c r="S186" s="339"/>
      <c r="T186" s="332"/>
      <c r="U186" s="340"/>
      <c r="V186" s="333"/>
      <c r="W186" s="450" t="s">
        <v>40</v>
      </c>
      <c r="X186" s="302"/>
      <c r="Y186" s="289"/>
      <c r="Z186" s="290"/>
      <c r="AA186" s="972">
        <f t="shared" si="13"/>
        <v>0</v>
      </c>
      <c r="AB186" s="293"/>
      <c r="AC186" s="280">
        <f t="shared" si="14"/>
        <v>0</v>
      </c>
      <c r="AD186" s="280">
        <f t="shared" si="11"/>
        <v>0</v>
      </c>
      <c r="AE186" s="280">
        <f t="shared" si="15"/>
        <v>0</v>
      </c>
      <c r="AF186" s="280">
        <f t="shared" si="12"/>
        <v>0</v>
      </c>
      <c r="AG186" s="294"/>
    </row>
    <row r="187" spans="1:33" s="22" customFormat="1" ht="16.5" customHeight="1" x14ac:dyDescent="0.2">
      <c r="A187" s="324">
        <v>170</v>
      </c>
      <c r="B187" s="325"/>
      <c r="C187" s="326"/>
      <c r="D187" s="327"/>
      <c r="E187" s="359"/>
      <c r="F187" s="328"/>
      <c r="G187" s="341"/>
      <c r="H187" s="342"/>
      <c r="I187" s="330"/>
      <c r="J187" s="331"/>
      <c r="K187" s="344"/>
      <c r="L187" s="333"/>
      <c r="M187" s="333"/>
      <c r="N187" s="334"/>
      <c r="O187" s="335"/>
      <c r="P187" s="336"/>
      <c r="Q187" s="337"/>
      <c r="R187" s="338"/>
      <c r="S187" s="339"/>
      <c r="T187" s="332"/>
      <c r="U187" s="340"/>
      <c r="V187" s="333"/>
      <c r="W187" s="450" t="s">
        <v>40</v>
      </c>
      <c r="X187" s="302"/>
      <c r="Y187" s="289"/>
      <c r="Z187" s="290"/>
      <c r="AA187" s="972">
        <f t="shared" si="13"/>
        <v>0</v>
      </c>
      <c r="AB187" s="293"/>
      <c r="AC187" s="280">
        <f t="shared" si="14"/>
        <v>0</v>
      </c>
      <c r="AD187" s="280">
        <f t="shared" si="11"/>
        <v>0</v>
      </c>
      <c r="AE187" s="280">
        <f t="shared" si="15"/>
        <v>0</v>
      </c>
      <c r="AF187" s="280">
        <f t="shared" si="12"/>
        <v>0</v>
      </c>
      <c r="AG187" s="294"/>
    </row>
    <row r="188" spans="1:33" s="22" customFormat="1" ht="16.5" customHeight="1" x14ac:dyDescent="0.2">
      <c r="A188" s="324">
        <v>171</v>
      </c>
      <c r="B188" s="325"/>
      <c r="C188" s="326"/>
      <c r="D188" s="327"/>
      <c r="E188" s="359"/>
      <c r="F188" s="328"/>
      <c r="G188" s="341"/>
      <c r="H188" s="342"/>
      <c r="I188" s="330"/>
      <c r="J188" s="331"/>
      <c r="K188" s="344"/>
      <c r="L188" s="333"/>
      <c r="M188" s="333"/>
      <c r="N188" s="334"/>
      <c r="O188" s="335"/>
      <c r="P188" s="336"/>
      <c r="Q188" s="337"/>
      <c r="R188" s="338"/>
      <c r="S188" s="339"/>
      <c r="T188" s="332"/>
      <c r="U188" s="340"/>
      <c r="V188" s="333"/>
      <c r="W188" s="450" t="s">
        <v>40</v>
      </c>
      <c r="X188" s="302"/>
      <c r="Y188" s="289"/>
      <c r="Z188" s="290"/>
      <c r="AA188" s="972">
        <f t="shared" si="13"/>
        <v>0</v>
      </c>
      <c r="AB188" s="293"/>
      <c r="AC188" s="280">
        <f t="shared" si="14"/>
        <v>0</v>
      </c>
      <c r="AD188" s="280">
        <f t="shared" si="11"/>
        <v>0</v>
      </c>
      <c r="AE188" s="280">
        <f t="shared" si="15"/>
        <v>0</v>
      </c>
      <c r="AF188" s="280">
        <f t="shared" si="12"/>
        <v>0</v>
      </c>
      <c r="AG188" s="294"/>
    </row>
    <row r="189" spans="1:33" s="22" customFormat="1" ht="16.5" customHeight="1" x14ac:dyDescent="0.2">
      <c r="A189" s="324">
        <v>172</v>
      </c>
      <c r="B189" s="325"/>
      <c r="C189" s="326"/>
      <c r="D189" s="327"/>
      <c r="E189" s="359"/>
      <c r="F189" s="328"/>
      <c r="G189" s="341"/>
      <c r="H189" s="342"/>
      <c r="I189" s="330"/>
      <c r="J189" s="331"/>
      <c r="K189" s="344"/>
      <c r="L189" s="333"/>
      <c r="M189" s="333"/>
      <c r="N189" s="334"/>
      <c r="O189" s="335"/>
      <c r="P189" s="336"/>
      <c r="Q189" s="337"/>
      <c r="R189" s="338"/>
      <c r="S189" s="339"/>
      <c r="T189" s="332"/>
      <c r="U189" s="340"/>
      <c r="V189" s="333"/>
      <c r="W189" s="450" t="s">
        <v>40</v>
      </c>
      <c r="X189" s="302"/>
      <c r="Y189" s="289"/>
      <c r="Z189" s="290"/>
      <c r="AA189" s="972">
        <f t="shared" si="13"/>
        <v>0</v>
      </c>
      <c r="AB189" s="293"/>
      <c r="AC189" s="280">
        <f t="shared" si="14"/>
        <v>0</v>
      </c>
      <c r="AD189" s="280">
        <f t="shared" si="11"/>
        <v>0</v>
      </c>
      <c r="AE189" s="280">
        <f t="shared" si="15"/>
        <v>0</v>
      </c>
      <c r="AF189" s="280">
        <f t="shared" si="12"/>
        <v>0</v>
      </c>
      <c r="AG189" s="294"/>
    </row>
    <row r="190" spans="1:33" s="22" customFormat="1" ht="16.5" customHeight="1" x14ac:dyDescent="0.2">
      <c r="A190" s="324">
        <v>173</v>
      </c>
      <c r="B190" s="325"/>
      <c r="C190" s="326"/>
      <c r="D190" s="327"/>
      <c r="E190" s="359"/>
      <c r="F190" s="328"/>
      <c r="G190" s="341"/>
      <c r="H190" s="342"/>
      <c r="I190" s="330"/>
      <c r="J190" s="331"/>
      <c r="K190" s="344"/>
      <c r="L190" s="333"/>
      <c r="M190" s="333"/>
      <c r="N190" s="334"/>
      <c r="O190" s="335"/>
      <c r="P190" s="336"/>
      <c r="Q190" s="337"/>
      <c r="R190" s="338"/>
      <c r="S190" s="339"/>
      <c r="T190" s="332"/>
      <c r="U190" s="340"/>
      <c r="V190" s="333"/>
      <c r="W190" s="450" t="s">
        <v>40</v>
      </c>
      <c r="X190" s="302"/>
      <c r="Y190" s="289"/>
      <c r="Z190" s="290"/>
      <c r="AA190" s="972">
        <f t="shared" si="13"/>
        <v>0</v>
      </c>
      <c r="AB190" s="293"/>
      <c r="AC190" s="280">
        <f t="shared" si="14"/>
        <v>0</v>
      </c>
      <c r="AD190" s="280">
        <f t="shared" si="11"/>
        <v>0</v>
      </c>
      <c r="AE190" s="280">
        <f t="shared" si="15"/>
        <v>0</v>
      </c>
      <c r="AF190" s="280">
        <f t="shared" si="12"/>
        <v>0</v>
      </c>
      <c r="AG190" s="294"/>
    </row>
    <row r="191" spans="1:33" s="22" customFormat="1" ht="16.5" customHeight="1" x14ac:dyDescent="0.2">
      <c r="A191" s="324">
        <v>174</v>
      </c>
      <c r="B191" s="325"/>
      <c r="C191" s="326"/>
      <c r="D191" s="327"/>
      <c r="E191" s="359"/>
      <c r="F191" s="328"/>
      <c r="G191" s="341"/>
      <c r="H191" s="342"/>
      <c r="I191" s="330"/>
      <c r="J191" s="331"/>
      <c r="K191" s="344"/>
      <c r="L191" s="333"/>
      <c r="M191" s="333"/>
      <c r="N191" s="334"/>
      <c r="O191" s="335"/>
      <c r="P191" s="336"/>
      <c r="Q191" s="337"/>
      <c r="R191" s="338"/>
      <c r="S191" s="339"/>
      <c r="T191" s="332"/>
      <c r="U191" s="340"/>
      <c r="V191" s="333"/>
      <c r="W191" s="450" t="s">
        <v>40</v>
      </c>
      <c r="X191" s="302"/>
      <c r="Y191" s="289"/>
      <c r="Z191" s="290"/>
      <c r="AA191" s="972">
        <f t="shared" si="13"/>
        <v>0</v>
      </c>
      <c r="AB191" s="293"/>
      <c r="AC191" s="280">
        <f t="shared" si="14"/>
        <v>0</v>
      </c>
      <c r="AD191" s="280">
        <f t="shared" si="11"/>
        <v>0</v>
      </c>
      <c r="AE191" s="280">
        <f t="shared" si="15"/>
        <v>0</v>
      </c>
      <c r="AF191" s="280">
        <f t="shared" si="12"/>
        <v>0</v>
      </c>
      <c r="AG191" s="294"/>
    </row>
    <row r="192" spans="1:33" s="22" customFormat="1" ht="16.5" customHeight="1" x14ac:dyDescent="0.2">
      <c r="A192" s="324">
        <v>175</v>
      </c>
      <c r="B192" s="325"/>
      <c r="C192" s="326"/>
      <c r="D192" s="327"/>
      <c r="E192" s="359"/>
      <c r="F192" s="328"/>
      <c r="G192" s="341"/>
      <c r="H192" s="342"/>
      <c r="I192" s="330"/>
      <c r="J192" s="331"/>
      <c r="K192" s="344"/>
      <c r="L192" s="333"/>
      <c r="M192" s="333"/>
      <c r="N192" s="334"/>
      <c r="O192" s="335"/>
      <c r="P192" s="336"/>
      <c r="Q192" s="337"/>
      <c r="R192" s="338"/>
      <c r="S192" s="339"/>
      <c r="T192" s="332"/>
      <c r="U192" s="340"/>
      <c r="V192" s="333"/>
      <c r="W192" s="450" t="s">
        <v>40</v>
      </c>
      <c r="X192" s="302"/>
      <c r="Y192" s="289"/>
      <c r="Z192" s="290"/>
      <c r="AA192" s="972">
        <f t="shared" si="13"/>
        <v>0</v>
      </c>
      <c r="AB192" s="293"/>
      <c r="AC192" s="280">
        <f t="shared" si="14"/>
        <v>0</v>
      </c>
      <c r="AD192" s="280">
        <f t="shared" si="11"/>
        <v>0</v>
      </c>
      <c r="AE192" s="280">
        <f t="shared" si="15"/>
        <v>0</v>
      </c>
      <c r="AF192" s="280">
        <f t="shared" si="12"/>
        <v>0</v>
      </c>
      <c r="AG192" s="294"/>
    </row>
    <row r="193" spans="1:33" s="22" customFormat="1" ht="16.5" customHeight="1" x14ac:dyDescent="0.2">
      <c r="A193" s="324">
        <v>176</v>
      </c>
      <c r="B193" s="325"/>
      <c r="C193" s="326"/>
      <c r="D193" s="327"/>
      <c r="E193" s="359"/>
      <c r="F193" s="328"/>
      <c r="G193" s="341"/>
      <c r="H193" s="342"/>
      <c r="I193" s="330"/>
      <c r="J193" s="331"/>
      <c r="K193" s="344"/>
      <c r="L193" s="333"/>
      <c r="M193" s="333"/>
      <c r="N193" s="334"/>
      <c r="O193" s="335"/>
      <c r="P193" s="336"/>
      <c r="Q193" s="337"/>
      <c r="R193" s="338"/>
      <c r="S193" s="339"/>
      <c r="T193" s="332"/>
      <c r="U193" s="340"/>
      <c r="V193" s="333"/>
      <c r="W193" s="450" t="s">
        <v>40</v>
      </c>
      <c r="X193" s="302"/>
      <c r="Y193" s="289"/>
      <c r="Z193" s="290"/>
      <c r="AA193" s="972">
        <f t="shared" si="13"/>
        <v>0</v>
      </c>
      <c r="AB193" s="293"/>
      <c r="AC193" s="280">
        <f t="shared" si="14"/>
        <v>0</v>
      </c>
      <c r="AD193" s="280">
        <f t="shared" si="11"/>
        <v>0</v>
      </c>
      <c r="AE193" s="280">
        <f t="shared" si="15"/>
        <v>0</v>
      </c>
      <c r="AF193" s="280">
        <f t="shared" si="12"/>
        <v>0</v>
      </c>
      <c r="AG193" s="294"/>
    </row>
    <row r="194" spans="1:33" s="22" customFormat="1" ht="16.5" customHeight="1" x14ac:dyDescent="0.2">
      <c r="A194" s="324">
        <v>177</v>
      </c>
      <c r="B194" s="325"/>
      <c r="C194" s="326"/>
      <c r="D194" s="327"/>
      <c r="E194" s="359"/>
      <c r="F194" s="328"/>
      <c r="G194" s="341"/>
      <c r="H194" s="342"/>
      <c r="I194" s="330"/>
      <c r="J194" s="331"/>
      <c r="K194" s="344"/>
      <c r="L194" s="333"/>
      <c r="M194" s="333"/>
      <c r="N194" s="334"/>
      <c r="O194" s="335"/>
      <c r="P194" s="336"/>
      <c r="Q194" s="337"/>
      <c r="R194" s="338"/>
      <c r="S194" s="339"/>
      <c r="T194" s="332"/>
      <c r="U194" s="340"/>
      <c r="V194" s="333"/>
      <c r="W194" s="450" t="s">
        <v>40</v>
      </c>
      <c r="X194" s="302"/>
      <c r="Y194" s="289"/>
      <c r="Z194" s="290"/>
      <c r="AA194" s="972">
        <f t="shared" si="13"/>
        <v>0</v>
      </c>
      <c r="AB194" s="293"/>
      <c r="AC194" s="280">
        <f t="shared" si="14"/>
        <v>0</v>
      </c>
      <c r="AD194" s="280">
        <f t="shared" si="11"/>
        <v>0</v>
      </c>
      <c r="AE194" s="280">
        <f t="shared" si="15"/>
        <v>0</v>
      </c>
      <c r="AF194" s="280">
        <f t="shared" si="12"/>
        <v>0</v>
      </c>
      <c r="AG194" s="294"/>
    </row>
    <row r="195" spans="1:33" s="22" customFormat="1" ht="16.5" customHeight="1" x14ac:dyDescent="0.2">
      <c r="A195" s="324">
        <v>178</v>
      </c>
      <c r="B195" s="325"/>
      <c r="C195" s="326"/>
      <c r="D195" s="327"/>
      <c r="E195" s="359"/>
      <c r="F195" s="328"/>
      <c r="G195" s="341"/>
      <c r="H195" s="342"/>
      <c r="I195" s="330"/>
      <c r="J195" s="331"/>
      <c r="K195" s="344"/>
      <c r="L195" s="333"/>
      <c r="M195" s="333"/>
      <c r="N195" s="334"/>
      <c r="O195" s="335"/>
      <c r="P195" s="336"/>
      <c r="Q195" s="337"/>
      <c r="R195" s="338"/>
      <c r="S195" s="339"/>
      <c r="T195" s="332"/>
      <c r="U195" s="340"/>
      <c r="V195" s="333"/>
      <c r="W195" s="450" t="s">
        <v>40</v>
      </c>
      <c r="X195" s="302"/>
      <c r="Y195" s="289"/>
      <c r="Z195" s="290"/>
      <c r="AA195" s="972">
        <f t="shared" si="13"/>
        <v>0</v>
      </c>
      <c r="AB195" s="293"/>
      <c r="AC195" s="280">
        <f t="shared" si="14"/>
        <v>0</v>
      </c>
      <c r="AD195" s="280">
        <f t="shared" si="11"/>
        <v>0</v>
      </c>
      <c r="AE195" s="280">
        <f t="shared" si="15"/>
        <v>0</v>
      </c>
      <c r="AF195" s="280">
        <f t="shared" si="12"/>
        <v>0</v>
      </c>
      <c r="AG195" s="294"/>
    </row>
    <row r="196" spans="1:33" s="22" customFormat="1" ht="16.5" customHeight="1" x14ac:dyDescent="0.2">
      <c r="A196" s="324">
        <v>179</v>
      </c>
      <c r="B196" s="325"/>
      <c r="C196" s="326"/>
      <c r="D196" s="327"/>
      <c r="E196" s="359"/>
      <c r="F196" s="328"/>
      <c r="G196" s="341"/>
      <c r="H196" s="342"/>
      <c r="I196" s="330"/>
      <c r="J196" s="331"/>
      <c r="K196" s="344"/>
      <c r="L196" s="333"/>
      <c r="M196" s="333"/>
      <c r="N196" s="334"/>
      <c r="O196" s="335"/>
      <c r="P196" s="336"/>
      <c r="Q196" s="337"/>
      <c r="R196" s="338"/>
      <c r="S196" s="339"/>
      <c r="T196" s="332"/>
      <c r="U196" s="340"/>
      <c r="V196" s="333"/>
      <c r="W196" s="450" t="s">
        <v>40</v>
      </c>
      <c r="X196" s="302"/>
      <c r="Y196" s="289"/>
      <c r="Z196" s="290"/>
      <c r="AA196" s="972">
        <f t="shared" si="13"/>
        <v>0</v>
      </c>
      <c r="AB196" s="293"/>
      <c r="AC196" s="280">
        <f t="shared" si="14"/>
        <v>0</v>
      </c>
      <c r="AD196" s="280">
        <f t="shared" si="11"/>
        <v>0</v>
      </c>
      <c r="AE196" s="280">
        <f t="shared" si="15"/>
        <v>0</v>
      </c>
      <c r="AF196" s="280">
        <f t="shared" si="12"/>
        <v>0</v>
      </c>
      <c r="AG196" s="294"/>
    </row>
    <row r="197" spans="1:33" s="22" customFormat="1" ht="16.5" customHeight="1" x14ac:dyDescent="0.2">
      <c r="A197" s="324">
        <v>180</v>
      </c>
      <c r="B197" s="325"/>
      <c r="C197" s="326"/>
      <c r="D197" s="327"/>
      <c r="E197" s="359"/>
      <c r="F197" s="328"/>
      <c r="G197" s="341"/>
      <c r="H197" s="342"/>
      <c r="I197" s="330"/>
      <c r="J197" s="331"/>
      <c r="K197" s="344"/>
      <c r="L197" s="333"/>
      <c r="M197" s="333"/>
      <c r="N197" s="334"/>
      <c r="O197" s="335"/>
      <c r="P197" s="336"/>
      <c r="Q197" s="337"/>
      <c r="R197" s="338"/>
      <c r="S197" s="339"/>
      <c r="T197" s="332"/>
      <c r="U197" s="340"/>
      <c r="V197" s="333"/>
      <c r="W197" s="450" t="s">
        <v>40</v>
      </c>
      <c r="X197" s="302"/>
      <c r="Y197" s="289"/>
      <c r="Z197" s="290"/>
      <c r="AA197" s="972">
        <f t="shared" si="13"/>
        <v>0</v>
      </c>
      <c r="AB197" s="293"/>
      <c r="AC197" s="280">
        <f t="shared" si="14"/>
        <v>0</v>
      </c>
      <c r="AD197" s="280">
        <f t="shared" si="11"/>
        <v>0</v>
      </c>
      <c r="AE197" s="280">
        <f t="shared" si="15"/>
        <v>0</v>
      </c>
      <c r="AF197" s="280">
        <f t="shared" si="12"/>
        <v>0</v>
      </c>
      <c r="AG197" s="294"/>
    </row>
    <row r="198" spans="1:33" s="22" customFormat="1" ht="16.5" customHeight="1" x14ac:dyDescent="0.2">
      <c r="A198" s="324">
        <v>181</v>
      </c>
      <c r="B198" s="325"/>
      <c r="C198" s="326"/>
      <c r="D198" s="327"/>
      <c r="E198" s="359"/>
      <c r="F198" s="328"/>
      <c r="G198" s="341"/>
      <c r="H198" s="342"/>
      <c r="I198" s="330"/>
      <c r="J198" s="331"/>
      <c r="K198" s="344"/>
      <c r="L198" s="333"/>
      <c r="M198" s="333"/>
      <c r="N198" s="334"/>
      <c r="O198" s="335"/>
      <c r="P198" s="336"/>
      <c r="Q198" s="337"/>
      <c r="R198" s="338"/>
      <c r="S198" s="339"/>
      <c r="T198" s="332"/>
      <c r="U198" s="340"/>
      <c r="V198" s="333"/>
      <c r="W198" s="450" t="s">
        <v>40</v>
      </c>
      <c r="X198" s="302"/>
      <c r="Y198" s="289"/>
      <c r="Z198" s="290"/>
      <c r="AA198" s="972">
        <f t="shared" si="13"/>
        <v>0</v>
      </c>
      <c r="AB198" s="293"/>
      <c r="AC198" s="280">
        <f t="shared" si="14"/>
        <v>0</v>
      </c>
      <c r="AD198" s="280">
        <f t="shared" si="11"/>
        <v>0</v>
      </c>
      <c r="AE198" s="280">
        <f t="shared" si="15"/>
        <v>0</v>
      </c>
      <c r="AF198" s="280">
        <f t="shared" si="12"/>
        <v>0</v>
      </c>
      <c r="AG198" s="294"/>
    </row>
    <row r="199" spans="1:33" s="22" customFormat="1" ht="16.5" customHeight="1" x14ac:dyDescent="0.2">
      <c r="A199" s="324">
        <v>182</v>
      </c>
      <c r="B199" s="325"/>
      <c r="C199" s="326"/>
      <c r="D199" s="327"/>
      <c r="E199" s="359"/>
      <c r="F199" s="328"/>
      <c r="G199" s="341"/>
      <c r="H199" s="342"/>
      <c r="I199" s="330"/>
      <c r="J199" s="331"/>
      <c r="K199" s="344"/>
      <c r="L199" s="333"/>
      <c r="M199" s="333"/>
      <c r="N199" s="334"/>
      <c r="O199" s="335"/>
      <c r="P199" s="336"/>
      <c r="Q199" s="337"/>
      <c r="R199" s="338"/>
      <c r="S199" s="339"/>
      <c r="T199" s="332"/>
      <c r="U199" s="340"/>
      <c r="V199" s="333"/>
      <c r="W199" s="450" t="s">
        <v>40</v>
      </c>
      <c r="X199" s="302"/>
      <c r="Y199" s="289"/>
      <c r="Z199" s="290"/>
      <c r="AA199" s="972">
        <f t="shared" si="13"/>
        <v>0</v>
      </c>
      <c r="AB199" s="293"/>
      <c r="AC199" s="280">
        <f t="shared" si="14"/>
        <v>0</v>
      </c>
      <c r="AD199" s="280">
        <f t="shared" si="11"/>
        <v>0</v>
      </c>
      <c r="AE199" s="280">
        <f t="shared" si="15"/>
        <v>0</v>
      </c>
      <c r="AF199" s="280">
        <f t="shared" si="12"/>
        <v>0</v>
      </c>
      <c r="AG199" s="294"/>
    </row>
    <row r="200" spans="1:33" s="22" customFormat="1" ht="16.5" customHeight="1" x14ac:dyDescent="0.2">
      <c r="A200" s="324">
        <v>183</v>
      </c>
      <c r="B200" s="325"/>
      <c r="C200" s="326"/>
      <c r="D200" s="327"/>
      <c r="E200" s="359"/>
      <c r="F200" s="328"/>
      <c r="G200" s="341"/>
      <c r="H200" s="342"/>
      <c r="I200" s="330"/>
      <c r="J200" s="331"/>
      <c r="K200" s="344"/>
      <c r="L200" s="333"/>
      <c r="M200" s="333"/>
      <c r="N200" s="334"/>
      <c r="O200" s="335"/>
      <c r="P200" s="336"/>
      <c r="Q200" s="337"/>
      <c r="R200" s="338"/>
      <c r="S200" s="339"/>
      <c r="T200" s="332"/>
      <c r="U200" s="340"/>
      <c r="V200" s="333"/>
      <c r="W200" s="450" t="s">
        <v>40</v>
      </c>
      <c r="X200" s="302"/>
      <c r="Y200" s="289"/>
      <c r="Z200" s="290"/>
      <c r="AA200" s="972">
        <f t="shared" si="13"/>
        <v>0</v>
      </c>
      <c r="AB200" s="293"/>
      <c r="AC200" s="280">
        <f t="shared" si="14"/>
        <v>0</v>
      </c>
      <c r="AD200" s="280">
        <f t="shared" si="11"/>
        <v>0</v>
      </c>
      <c r="AE200" s="280">
        <f t="shared" si="15"/>
        <v>0</v>
      </c>
      <c r="AF200" s="280">
        <f t="shared" si="12"/>
        <v>0</v>
      </c>
      <c r="AG200" s="294"/>
    </row>
    <row r="201" spans="1:33" s="22" customFormat="1" ht="16.5" customHeight="1" x14ac:dyDescent="0.2">
      <c r="A201" s="324">
        <v>184</v>
      </c>
      <c r="B201" s="325"/>
      <c r="C201" s="326"/>
      <c r="D201" s="327"/>
      <c r="E201" s="359"/>
      <c r="F201" s="328"/>
      <c r="G201" s="341"/>
      <c r="H201" s="342"/>
      <c r="I201" s="330"/>
      <c r="J201" s="331"/>
      <c r="K201" s="344"/>
      <c r="L201" s="333"/>
      <c r="M201" s="333"/>
      <c r="N201" s="334"/>
      <c r="O201" s="335"/>
      <c r="P201" s="336"/>
      <c r="Q201" s="337"/>
      <c r="R201" s="338"/>
      <c r="S201" s="339"/>
      <c r="T201" s="332"/>
      <c r="U201" s="340"/>
      <c r="V201" s="333"/>
      <c r="W201" s="450" t="s">
        <v>40</v>
      </c>
      <c r="X201" s="302"/>
      <c r="Y201" s="289"/>
      <c r="Z201" s="290"/>
      <c r="AA201" s="972">
        <f t="shared" si="13"/>
        <v>0</v>
      </c>
      <c r="AB201" s="293"/>
      <c r="AC201" s="280">
        <f t="shared" si="14"/>
        <v>0</v>
      </c>
      <c r="AD201" s="280">
        <f t="shared" si="11"/>
        <v>0</v>
      </c>
      <c r="AE201" s="280">
        <f t="shared" si="15"/>
        <v>0</v>
      </c>
      <c r="AF201" s="280">
        <f t="shared" si="12"/>
        <v>0</v>
      </c>
      <c r="AG201" s="294"/>
    </row>
    <row r="202" spans="1:33" s="22" customFormat="1" ht="16.5" customHeight="1" x14ac:dyDescent="0.2">
      <c r="A202" s="324">
        <v>185</v>
      </c>
      <c r="B202" s="325"/>
      <c r="C202" s="326"/>
      <c r="D202" s="327"/>
      <c r="E202" s="359"/>
      <c r="F202" s="328"/>
      <c r="G202" s="341"/>
      <c r="H202" s="342"/>
      <c r="I202" s="330"/>
      <c r="J202" s="331"/>
      <c r="K202" s="344"/>
      <c r="L202" s="333"/>
      <c r="M202" s="333"/>
      <c r="N202" s="345"/>
      <c r="O202" s="346"/>
      <c r="P202" s="347"/>
      <c r="Q202" s="348"/>
      <c r="R202" s="349"/>
      <c r="S202" s="339"/>
      <c r="T202" s="332"/>
      <c r="U202" s="340"/>
      <c r="V202" s="333"/>
      <c r="W202" s="450" t="s">
        <v>40</v>
      </c>
      <c r="X202" s="302"/>
      <c r="Y202" s="289"/>
      <c r="Z202" s="290"/>
      <c r="AA202" s="972">
        <f t="shared" si="13"/>
        <v>0</v>
      </c>
      <c r="AB202" s="293"/>
      <c r="AC202" s="280">
        <f t="shared" si="14"/>
        <v>0</v>
      </c>
      <c r="AD202" s="280">
        <f t="shared" si="11"/>
        <v>0</v>
      </c>
      <c r="AE202" s="280">
        <f t="shared" si="15"/>
        <v>0</v>
      </c>
      <c r="AF202" s="280">
        <f t="shared" si="12"/>
        <v>0</v>
      </c>
      <c r="AG202" s="294"/>
    </row>
    <row r="203" spans="1:33" s="22" customFormat="1" ht="16.5" customHeight="1" x14ac:dyDescent="0.2">
      <c r="A203" s="324">
        <v>186</v>
      </c>
      <c r="B203" s="325"/>
      <c r="C203" s="326"/>
      <c r="D203" s="327"/>
      <c r="E203" s="359"/>
      <c r="F203" s="328"/>
      <c r="G203" s="341"/>
      <c r="H203" s="342"/>
      <c r="I203" s="330"/>
      <c r="J203" s="331"/>
      <c r="K203" s="344"/>
      <c r="L203" s="333"/>
      <c r="M203" s="333"/>
      <c r="N203" s="345"/>
      <c r="O203" s="346"/>
      <c r="P203" s="347"/>
      <c r="Q203" s="348"/>
      <c r="R203" s="349"/>
      <c r="S203" s="339"/>
      <c r="T203" s="332"/>
      <c r="U203" s="340"/>
      <c r="V203" s="333"/>
      <c r="W203" s="450" t="s">
        <v>40</v>
      </c>
      <c r="X203" s="302"/>
      <c r="Y203" s="289"/>
      <c r="Z203" s="290"/>
      <c r="AA203" s="972">
        <f t="shared" si="13"/>
        <v>0</v>
      </c>
      <c r="AB203" s="293"/>
      <c r="AC203" s="280">
        <f t="shared" si="14"/>
        <v>0</v>
      </c>
      <c r="AD203" s="280">
        <f t="shared" si="11"/>
        <v>0</v>
      </c>
      <c r="AE203" s="280">
        <f t="shared" si="15"/>
        <v>0</v>
      </c>
      <c r="AF203" s="280">
        <f t="shared" si="12"/>
        <v>0</v>
      </c>
      <c r="AG203" s="294"/>
    </row>
    <row r="204" spans="1:33" s="22" customFormat="1" ht="16.5" customHeight="1" x14ac:dyDescent="0.2">
      <c r="A204" s="324">
        <v>187</v>
      </c>
      <c r="B204" s="325"/>
      <c r="C204" s="326"/>
      <c r="D204" s="327"/>
      <c r="E204" s="359"/>
      <c r="F204" s="328"/>
      <c r="G204" s="341"/>
      <c r="H204" s="342"/>
      <c r="I204" s="330"/>
      <c r="J204" s="331"/>
      <c r="K204" s="344"/>
      <c r="L204" s="333"/>
      <c r="M204" s="333"/>
      <c r="N204" s="345"/>
      <c r="O204" s="346"/>
      <c r="P204" s="347"/>
      <c r="Q204" s="348"/>
      <c r="R204" s="349"/>
      <c r="S204" s="339"/>
      <c r="T204" s="332"/>
      <c r="U204" s="340"/>
      <c r="V204" s="333"/>
      <c r="W204" s="450" t="s">
        <v>40</v>
      </c>
      <c r="X204" s="302"/>
      <c r="Y204" s="289"/>
      <c r="Z204" s="290"/>
      <c r="AA204" s="972">
        <f t="shared" si="13"/>
        <v>0</v>
      </c>
      <c r="AB204" s="293"/>
      <c r="AC204" s="280">
        <f t="shared" si="14"/>
        <v>0</v>
      </c>
      <c r="AD204" s="280">
        <f t="shared" si="11"/>
        <v>0</v>
      </c>
      <c r="AE204" s="280">
        <f t="shared" si="15"/>
        <v>0</v>
      </c>
      <c r="AF204" s="280">
        <f t="shared" si="12"/>
        <v>0</v>
      </c>
      <c r="AG204" s="294"/>
    </row>
    <row r="205" spans="1:33" s="22" customFormat="1" ht="16.5" customHeight="1" x14ac:dyDescent="0.2">
      <c r="A205" s="324">
        <v>188</v>
      </c>
      <c r="B205" s="325"/>
      <c r="C205" s="326"/>
      <c r="D205" s="327"/>
      <c r="E205" s="359"/>
      <c r="F205" s="328"/>
      <c r="G205" s="341"/>
      <c r="H205" s="342"/>
      <c r="I205" s="330"/>
      <c r="J205" s="331"/>
      <c r="K205" s="344"/>
      <c r="L205" s="333"/>
      <c r="M205" s="333"/>
      <c r="N205" s="345"/>
      <c r="O205" s="346"/>
      <c r="P205" s="347"/>
      <c r="Q205" s="348"/>
      <c r="R205" s="349"/>
      <c r="S205" s="339"/>
      <c r="T205" s="332"/>
      <c r="U205" s="340"/>
      <c r="V205" s="333"/>
      <c r="W205" s="450" t="s">
        <v>40</v>
      </c>
      <c r="X205" s="302"/>
      <c r="Y205" s="289"/>
      <c r="Z205" s="290"/>
      <c r="AA205" s="972">
        <f t="shared" si="13"/>
        <v>0</v>
      </c>
      <c r="AB205" s="293"/>
      <c r="AC205" s="280">
        <f t="shared" si="14"/>
        <v>0</v>
      </c>
      <c r="AD205" s="280">
        <f t="shared" si="11"/>
        <v>0</v>
      </c>
      <c r="AE205" s="280">
        <f t="shared" si="15"/>
        <v>0</v>
      </c>
      <c r="AF205" s="280">
        <f t="shared" si="12"/>
        <v>0</v>
      </c>
      <c r="AG205" s="294"/>
    </row>
    <row r="206" spans="1:33" s="22" customFormat="1" ht="16.5" customHeight="1" x14ac:dyDescent="0.2">
      <c r="A206" s="324">
        <v>189</v>
      </c>
      <c r="B206" s="325"/>
      <c r="C206" s="326"/>
      <c r="D206" s="327"/>
      <c r="E206" s="359"/>
      <c r="F206" s="328"/>
      <c r="G206" s="341"/>
      <c r="H206" s="342"/>
      <c r="I206" s="330"/>
      <c r="J206" s="331"/>
      <c r="K206" s="344"/>
      <c r="L206" s="333"/>
      <c r="M206" s="333"/>
      <c r="N206" s="345"/>
      <c r="O206" s="346"/>
      <c r="P206" s="347"/>
      <c r="Q206" s="348"/>
      <c r="R206" s="349"/>
      <c r="S206" s="339"/>
      <c r="T206" s="332"/>
      <c r="U206" s="340"/>
      <c r="V206" s="333"/>
      <c r="W206" s="450" t="s">
        <v>40</v>
      </c>
      <c r="X206" s="302"/>
      <c r="Y206" s="289"/>
      <c r="Z206" s="290"/>
      <c r="AA206" s="972">
        <f t="shared" si="13"/>
        <v>0</v>
      </c>
      <c r="AB206" s="293"/>
      <c r="AC206" s="280">
        <f t="shared" si="14"/>
        <v>0</v>
      </c>
      <c r="AD206" s="280">
        <f t="shared" si="11"/>
        <v>0</v>
      </c>
      <c r="AE206" s="280">
        <f t="shared" si="15"/>
        <v>0</v>
      </c>
      <c r="AF206" s="280">
        <f t="shared" si="12"/>
        <v>0</v>
      </c>
      <c r="AG206" s="294"/>
    </row>
    <row r="207" spans="1:33" s="22" customFormat="1" ht="16.5" customHeight="1" x14ac:dyDescent="0.2">
      <c r="A207" s="324">
        <v>190</v>
      </c>
      <c r="B207" s="325"/>
      <c r="C207" s="326"/>
      <c r="D207" s="327"/>
      <c r="E207" s="359"/>
      <c r="F207" s="328"/>
      <c r="G207" s="341"/>
      <c r="H207" s="342"/>
      <c r="I207" s="330"/>
      <c r="J207" s="331"/>
      <c r="K207" s="344"/>
      <c r="L207" s="333"/>
      <c r="M207" s="333"/>
      <c r="N207" s="345"/>
      <c r="O207" s="346"/>
      <c r="P207" s="347"/>
      <c r="Q207" s="348"/>
      <c r="R207" s="349"/>
      <c r="S207" s="339"/>
      <c r="T207" s="332"/>
      <c r="U207" s="340"/>
      <c r="V207" s="333"/>
      <c r="W207" s="450" t="s">
        <v>40</v>
      </c>
      <c r="X207" s="302"/>
      <c r="Y207" s="289"/>
      <c r="Z207" s="290"/>
      <c r="AA207" s="972">
        <f t="shared" si="13"/>
        <v>0</v>
      </c>
      <c r="AB207" s="293"/>
      <c r="AC207" s="280">
        <f t="shared" si="14"/>
        <v>0</v>
      </c>
      <c r="AD207" s="280">
        <f t="shared" si="11"/>
        <v>0</v>
      </c>
      <c r="AE207" s="280">
        <f t="shared" si="15"/>
        <v>0</v>
      </c>
      <c r="AF207" s="280">
        <f t="shared" si="12"/>
        <v>0</v>
      </c>
      <c r="AG207" s="294"/>
    </row>
    <row r="208" spans="1:33" s="22" customFormat="1" ht="16.5" customHeight="1" x14ac:dyDescent="0.2">
      <c r="A208" s="324">
        <v>191</v>
      </c>
      <c r="B208" s="325"/>
      <c r="C208" s="326"/>
      <c r="D208" s="327"/>
      <c r="E208" s="359"/>
      <c r="F208" s="328"/>
      <c r="G208" s="341"/>
      <c r="H208" s="342"/>
      <c r="I208" s="330"/>
      <c r="J208" s="331"/>
      <c r="K208" s="344"/>
      <c r="L208" s="333"/>
      <c r="M208" s="333"/>
      <c r="N208" s="345"/>
      <c r="O208" s="346"/>
      <c r="P208" s="347"/>
      <c r="Q208" s="348"/>
      <c r="R208" s="349"/>
      <c r="S208" s="339"/>
      <c r="T208" s="332"/>
      <c r="U208" s="340"/>
      <c r="V208" s="333"/>
      <c r="W208" s="450" t="s">
        <v>40</v>
      </c>
      <c r="X208" s="302"/>
      <c r="Y208" s="289"/>
      <c r="Z208" s="290"/>
      <c r="AA208" s="972">
        <f t="shared" si="13"/>
        <v>0</v>
      </c>
      <c r="AB208" s="293"/>
      <c r="AC208" s="280">
        <f t="shared" si="14"/>
        <v>0</v>
      </c>
      <c r="AD208" s="280">
        <f t="shared" si="11"/>
        <v>0</v>
      </c>
      <c r="AE208" s="280">
        <f t="shared" si="15"/>
        <v>0</v>
      </c>
      <c r="AF208" s="280">
        <f t="shared" si="12"/>
        <v>0</v>
      </c>
      <c r="AG208" s="294"/>
    </row>
    <row r="209" spans="1:33" s="22" customFormat="1" ht="16.5" customHeight="1" x14ac:dyDescent="0.2">
      <c r="A209" s="324">
        <v>192</v>
      </c>
      <c r="B209" s="325"/>
      <c r="C209" s="326"/>
      <c r="D209" s="327"/>
      <c r="E209" s="359"/>
      <c r="F209" s="328"/>
      <c r="G209" s="341"/>
      <c r="H209" s="342"/>
      <c r="I209" s="330"/>
      <c r="J209" s="331"/>
      <c r="K209" s="344"/>
      <c r="L209" s="333"/>
      <c r="M209" s="333"/>
      <c r="N209" s="345"/>
      <c r="O209" s="346"/>
      <c r="P209" s="347"/>
      <c r="Q209" s="348"/>
      <c r="R209" s="349"/>
      <c r="S209" s="339"/>
      <c r="T209" s="332"/>
      <c r="U209" s="340"/>
      <c r="V209" s="333"/>
      <c r="W209" s="450" t="s">
        <v>40</v>
      </c>
      <c r="X209" s="302"/>
      <c r="Y209" s="289"/>
      <c r="Z209" s="290"/>
      <c r="AA209" s="972">
        <f t="shared" si="13"/>
        <v>0</v>
      </c>
      <c r="AB209" s="293"/>
      <c r="AC209" s="280">
        <f t="shared" si="14"/>
        <v>0</v>
      </c>
      <c r="AD209" s="280">
        <f t="shared" si="11"/>
        <v>0</v>
      </c>
      <c r="AE209" s="280">
        <f t="shared" si="15"/>
        <v>0</v>
      </c>
      <c r="AF209" s="280">
        <f t="shared" si="12"/>
        <v>0</v>
      </c>
      <c r="AG209" s="294"/>
    </row>
    <row r="210" spans="1:33" s="22" customFormat="1" ht="16.5" customHeight="1" x14ac:dyDescent="0.2">
      <c r="A210" s="324">
        <v>193</v>
      </c>
      <c r="B210" s="325"/>
      <c r="C210" s="326"/>
      <c r="D210" s="327"/>
      <c r="E210" s="359"/>
      <c r="F210" s="328"/>
      <c r="G210" s="341"/>
      <c r="H210" s="342"/>
      <c r="I210" s="330"/>
      <c r="J210" s="331"/>
      <c r="K210" s="344"/>
      <c r="L210" s="333"/>
      <c r="M210" s="333"/>
      <c r="N210" s="345"/>
      <c r="O210" s="346"/>
      <c r="P210" s="347"/>
      <c r="Q210" s="348"/>
      <c r="R210" s="349"/>
      <c r="S210" s="339"/>
      <c r="T210" s="332"/>
      <c r="U210" s="340"/>
      <c r="V210" s="333"/>
      <c r="W210" s="450" t="s">
        <v>40</v>
      </c>
      <c r="X210" s="302"/>
      <c r="Y210" s="289"/>
      <c r="Z210" s="290"/>
      <c r="AA210" s="972">
        <f t="shared" si="13"/>
        <v>0</v>
      </c>
      <c r="AB210" s="293"/>
      <c r="AC210" s="280">
        <f t="shared" si="14"/>
        <v>0</v>
      </c>
      <c r="AD210" s="280">
        <f t="shared" si="11"/>
        <v>0</v>
      </c>
      <c r="AE210" s="280">
        <f t="shared" si="15"/>
        <v>0</v>
      </c>
      <c r="AF210" s="280">
        <f t="shared" si="12"/>
        <v>0</v>
      </c>
      <c r="AG210" s="294"/>
    </row>
    <row r="211" spans="1:33" s="22" customFormat="1" ht="16.5" customHeight="1" x14ac:dyDescent="0.2">
      <c r="A211" s="324">
        <v>194</v>
      </c>
      <c r="B211" s="325"/>
      <c r="C211" s="326"/>
      <c r="D211" s="327"/>
      <c r="E211" s="359"/>
      <c r="F211" s="328"/>
      <c r="G211" s="341"/>
      <c r="H211" s="342"/>
      <c r="I211" s="330"/>
      <c r="J211" s="331"/>
      <c r="K211" s="344"/>
      <c r="L211" s="333"/>
      <c r="M211" s="333"/>
      <c r="N211" s="345"/>
      <c r="O211" s="346"/>
      <c r="P211" s="347"/>
      <c r="Q211" s="348"/>
      <c r="R211" s="349"/>
      <c r="S211" s="339"/>
      <c r="T211" s="332"/>
      <c r="U211" s="340"/>
      <c r="V211" s="333"/>
      <c r="W211" s="450" t="s">
        <v>40</v>
      </c>
      <c r="X211" s="302"/>
      <c r="Y211" s="289"/>
      <c r="Z211" s="290"/>
      <c r="AA211" s="972">
        <f t="shared" si="13"/>
        <v>0</v>
      </c>
      <c r="AB211" s="293"/>
      <c r="AC211" s="280">
        <f t="shared" si="14"/>
        <v>0</v>
      </c>
      <c r="AD211" s="280">
        <f t="shared" ref="AD211:AD274" si="16">IF($L211&lt;&gt;"",IF(AND($U211&lt;&gt;"",ABS($U211)&lt;&gt;ABS($L211),OR(AND(ISNONTEXT($N211),ABS($U211)&gt;ABS($L211)),$N211="")),1,0),0)</f>
        <v>0</v>
      </c>
      <c r="AE211" s="280">
        <f t="shared" si="15"/>
        <v>0</v>
      </c>
      <c r="AF211" s="280">
        <f t="shared" ref="AF211:AF274" si="17">IF(AND($X211&lt;&gt;0,$U211&lt;&gt;"",$M211&lt;&gt;"",ABS($X211)&gt;ABS($M211)),1,0)</f>
        <v>0</v>
      </c>
      <c r="AG211" s="294"/>
    </row>
    <row r="212" spans="1:33" s="22" customFormat="1" ht="16.5" customHeight="1" x14ac:dyDescent="0.2">
      <c r="A212" s="324">
        <v>195</v>
      </c>
      <c r="B212" s="325"/>
      <c r="C212" s="326"/>
      <c r="D212" s="327"/>
      <c r="E212" s="359"/>
      <c r="F212" s="328"/>
      <c r="G212" s="341"/>
      <c r="H212" s="342"/>
      <c r="I212" s="330"/>
      <c r="J212" s="331"/>
      <c r="K212" s="344"/>
      <c r="L212" s="333"/>
      <c r="M212" s="333"/>
      <c r="N212" s="345"/>
      <c r="O212" s="346"/>
      <c r="P212" s="347"/>
      <c r="Q212" s="348"/>
      <c r="R212" s="349"/>
      <c r="S212" s="339"/>
      <c r="T212" s="332"/>
      <c r="U212" s="340"/>
      <c r="V212" s="333"/>
      <c r="W212" s="450" t="s">
        <v>40</v>
      </c>
      <c r="X212" s="302"/>
      <c r="Y212" s="289"/>
      <c r="Z212" s="290"/>
      <c r="AA212" s="972">
        <f t="shared" ref="AA212:AA275" si="18">IFERROR(X212+Y212,0)</f>
        <v>0</v>
      </c>
      <c r="AB212" s="293"/>
      <c r="AC212" s="280">
        <f t="shared" ref="AC212:AC275" si="19">IF(AND($M212&lt;&gt;"",ABS($M212)&gt;ABS($L212)),1,0)</f>
        <v>0</v>
      </c>
      <c r="AD212" s="280">
        <f t="shared" si="16"/>
        <v>0</v>
      </c>
      <c r="AE212" s="280">
        <f t="shared" ref="AE212:AE275" si="20">IF(AND($X212&lt;&gt;0,$U212&lt;&gt;"",ABS($X212)&gt;ABS($U212)),1,0)</f>
        <v>0</v>
      </c>
      <c r="AF212" s="280">
        <f t="shared" si="17"/>
        <v>0</v>
      </c>
      <c r="AG212" s="294"/>
    </row>
    <row r="213" spans="1:33" s="22" customFormat="1" ht="16.5" customHeight="1" x14ac:dyDescent="0.2">
      <c r="A213" s="324">
        <v>196</v>
      </c>
      <c r="B213" s="325"/>
      <c r="C213" s="326"/>
      <c r="D213" s="327"/>
      <c r="E213" s="359"/>
      <c r="F213" s="328"/>
      <c r="G213" s="341"/>
      <c r="H213" s="342"/>
      <c r="I213" s="330"/>
      <c r="J213" s="331"/>
      <c r="K213" s="344"/>
      <c r="L213" s="333"/>
      <c r="M213" s="333"/>
      <c r="N213" s="345"/>
      <c r="O213" s="346"/>
      <c r="P213" s="347"/>
      <c r="Q213" s="348"/>
      <c r="R213" s="349"/>
      <c r="S213" s="339"/>
      <c r="T213" s="332"/>
      <c r="U213" s="340"/>
      <c r="V213" s="333"/>
      <c r="W213" s="450" t="s">
        <v>40</v>
      </c>
      <c r="X213" s="302"/>
      <c r="Y213" s="289"/>
      <c r="Z213" s="290"/>
      <c r="AA213" s="972">
        <f t="shared" si="18"/>
        <v>0</v>
      </c>
      <c r="AB213" s="293"/>
      <c r="AC213" s="280">
        <f t="shared" si="19"/>
        <v>0</v>
      </c>
      <c r="AD213" s="280">
        <f t="shared" si="16"/>
        <v>0</v>
      </c>
      <c r="AE213" s="280">
        <f t="shared" si="20"/>
        <v>0</v>
      </c>
      <c r="AF213" s="280">
        <f t="shared" si="17"/>
        <v>0</v>
      </c>
      <c r="AG213" s="294"/>
    </row>
    <row r="214" spans="1:33" s="22" customFormat="1" ht="16.5" customHeight="1" x14ac:dyDescent="0.2">
      <c r="A214" s="324">
        <v>197</v>
      </c>
      <c r="B214" s="325"/>
      <c r="C214" s="326"/>
      <c r="D214" s="327"/>
      <c r="E214" s="359"/>
      <c r="F214" s="328"/>
      <c r="G214" s="341"/>
      <c r="H214" s="342"/>
      <c r="I214" s="330"/>
      <c r="J214" s="331"/>
      <c r="K214" s="344"/>
      <c r="L214" s="333"/>
      <c r="M214" s="333"/>
      <c r="N214" s="345"/>
      <c r="O214" s="346"/>
      <c r="P214" s="347"/>
      <c r="Q214" s="348"/>
      <c r="R214" s="349"/>
      <c r="S214" s="339"/>
      <c r="T214" s="332"/>
      <c r="U214" s="340"/>
      <c r="V214" s="333"/>
      <c r="W214" s="450" t="s">
        <v>40</v>
      </c>
      <c r="X214" s="302"/>
      <c r="Y214" s="289"/>
      <c r="Z214" s="290"/>
      <c r="AA214" s="972">
        <f t="shared" si="18"/>
        <v>0</v>
      </c>
      <c r="AB214" s="293"/>
      <c r="AC214" s="280">
        <f t="shared" si="19"/>
        <v>0</v>
      </c>
      <c r="AD214" s="280">
        <f t="shared" si="16"/>
        <v>0</v>
      </c>
      <c r="AE214" s="280">
        <f t="shared" si="20"/>
        <v>0</v>
      </c>
      <c r="AF214" s="280">
        <f t="shared" si="17"/>
        <v>0</v>
      </c>
      <c r="AG214" s="294"/>
    </row>
    <row r="215" spans="1:33" s="22" customFormat="1" ht="16.5" customHeight="1" x14ac:dyDescent="0.2">
      <c r="A215" s="324">
        <v>198</v>
      </c>
      <c r="B215" s="325"/>
      <c r="C215" s="326"/>
      <c r="D215" s="327"/>
      <c r="E215" s="359"/>
      <c r="F215" s="328"/>
      <c r="G215" s="341"/>
      <c r="H215" s="342"/>
      <c r="I215" s="330"/>
      <c r="J215" s="331"/>
      <c r="K215" s="344"/>
      <c r="L215" s="333"/>
      <c r="M215" s="333"/>
      <c r="N215" s="345"/>
      <c r="O215" s="346"/>
      <c r="P215" s="347"/>
      <c r="Q215" s="348"/>
      <c r="R215" s="349"/>
      <c r="S215" s="339"/>
      <c r="T215" s="332"/>
      <c r="U215" s="340"/>
      <c r="V215" s="333"/>
      <c r="W215" s="450" t="s">
        <v>40</v>
      </c>
      <c r="X215" s="302"/>
      <c r="Y215" s="289"/>
      <c r="Z215" s="290"/>
      <c r="AA215" s="972">
        <f t="shared" si="18"/>
        <v>0</v>
      </c>
      <c r="AB215" s="293"/>
      <c r="AC215" s="280">
        <f t="shared" si="19"/>
        <v>0</v>
      </c>
      <c r="AD215" s="280">
        <f t="shared" si="16"/>
        <v>0</v>
      </c>
      <c r="AE215" s="280">
        <f t="shared" si="20"/>
        <v>0</v>
      </c>
      <c r="AF215" s="280">
        <f t="shared" si="17"/>
        <v>0</v>
      </c>
      <c r="AG215" s="294"/>
    </row>
    <row r="216" spans="1:33" s="22" customFormat="1" ht="16.5" customHeight="1" x14ac:dyDescent="0.2">
      <c r="A216" s="324">
        <v>199</v>
      </c>
      <c r="B216" s="325"/>
      <c r="C216" s="326"/>
      <c r="D216" s="327"/>
      <c r="E216" s="359"/>
      <c r="F216" s="328"/>
      <c r="G216" s="341"/>
      <c r="H216" s="342"/>
      <c r="I216" s="330"/>
      <c r="J216" s="331"/>
      <c r="K216" s="344"/>
      <c r="L216" s="333"/>
      <c r="M216" s="333"/>
      <c r="N216" s="345"/>
      <c r="O216" s="346"/>
      <c r="P216" s="347"/>
      <c r="Q216" s="348"/>
      <c r="R216" s="349"/>
      <c r="S216" s="339"/>
      <c r="T216" s="332"/>
      <c r="U216" s="340"/>
      <c r="V216" s="333"/>
      <c r="W216" s="450" t="s">
        <v>40</v>
      </c>
      <c r="X216" s="302"/>
      <c r="Y216" s="289"/>
      <c r="Z216" s="290"/>
      <c r="AA216" s="972">
        <f t="shared" si="18"/>
        <v>0</v>
      </c>
      <c r="AB216" s="293"/>
      <c r="AC216" s="280">
        <f t="shared" si="19"/>
        <v>0</v>
      </c>
      <c r="AD216" s="280">
        <f t="shared" si="16"/>
        <v>0</v>
      </c>
      <c r="AE216" s="280">
        <f t="shared" si="20"/>
        <v>0</v>
      </c>
      <c r="AF216" s="280">
        <f t="shared" si="17"/>
        <v>0</v>
      </c>
      <c r="AG216" s="294"/>
    </row>
    <row r="217" spans="1:33" s="22" customFormat="1" ht="16.5" customHeight="1" x14ac:dyDescent="0.2">
      <c r="A217" s="324">
        <v>200</v>
      </c>
      <c r="B217" s="325"/>
      <c r="C217" s="326"/>
      <c r="D217" s="327"/>
      <c r="E217" s="359"/>
      <c r="F217" s="328"/>
      <c r="G217" s="341"/>
      <c r="H217" s="342"/>
      <c r="I217" s="330"/>
      <c r="J217" s="331"/>
      <c r="K217" s="344"/>
      <c r="L217" s="333"/>
      <c r="M217" s="333"/>
      <c r="N217" s="345"/>
      <c r="O217" s="346"/>
      <c r="P217" s="347"/>
      <c r="Q217" s="348"/>
      <c r="R217" s="349"/>
      <c r="S217" s="339"/>
      <c r="T217" s="332"/>
      <c r="U217" s="340"/>
      <c r="V217" s="333"/>
      <c r="W217" s="450" t="s">
        <v>40</v>
      </c>
      <c r="X217" s="302"/>
      <c r="Y217" s="289"/>
      <c r="Z217" s="290"/>
      <c r="AA217" s="972">
        <f t="shared" si="18"/>
        <v>0</v>
      </c>
      <c r="AB217" s="293"/>
      <c r="AC217" s="280">
        <f t="shared" si="19"/>
        <v>0</v>
      </c>
      <c r="AD217" s="280">
        <f t="shared" si="16"/>
        <v>0</v>
      </c>
      <c r="AE217" s="280">
        <f t="shared" si="20"/>
        <v>0</v>
      </c>
      <c r="AF217" s="280">
        <f t="shared" si="17"/>
        <v>0</v>
      </c>
      <c r="AG217" s="294"/>
    </row>
    <row r="218" spans="1:33" s="22" customFormat="1" ht="16.5" customHeight="1" x14ac:dyDescent="0.2">
      <c r="A218" s="324">
        <v>201</v>
      </c>
      <c r="B218" s="325"/>
      <c r="C218" s="326"/>
      <c r="D218" s="327"/>
      <c r="E218" s="359"/>
      <c r="F218" s="328"/>
      <c r="G218" s="341"/>
      <c r="H218" s="342"/>
      <c r="I218" s="330"/>
      <c r="J218" s="331"/>
      <c r="K218" s="344"/>
      <c r="L218" s="333"/>
      <c r="M218" s="333"/>
      <c r="N218" s="345"/>
      <c r="O218" s="346"/>
      <c r="P218" s="347"/>
      <c r="Q218" s="348"/>
      <c r="R218" s="349"/>
      <c r="S218" s="339"/>
      <c r="T218" s="332"/>
      <c r="U218" s="340"/>
      <c r="V218" s="333"/>
      <c r="W218" s="450" t="s">
        <v>40</v>
      </c>
      <c r="X218" s="302"/>
      <c r="Y218" s="289"/>
      <c r="Z218" s="290"/>
      <c r="AA218" s="972">
        <f t="shared" si="18"/>
        <v>0</v>
      </c>
      <c r="AB218" s="293"/>
      <c r="AC218" s="280">
        <f t="shared" si="19"/>
        <v>0</v>
      </c>
      <c r="AD218" s="280">
        <f t="shared" si="16"/>
        <v>0</v>
      </c>
      <c r="AE218" s="280">
        <f t="shared" si="20"/>
        <v>0</v>
      </c>
      <c r="AF218" s="280">
        <f t="shared" si="17"/>
        <v>0</v>
      </c>
      <c r="AG218" s="294"/>
    </row>
    <row r="219" spans="1:33" s="22" customFormat="1" ht="16.5" customHeight="1" x14ac:dyDescent="0.2">
      <c r="A219" s="324">
        <v>202</v>
      </c>
      <c r="B219" s="325"/>
      <c r="C219" s="326"/>
      <c r="D219" s="327"/>
      <c r="E219" s="359"/>
      <c r="F219" s="328"/>
      <c r="G219" s="341"/>
      <c r="H219" s="342"/>
      <c r="I219" s="330"/>
      <c r="J219" s="331"/>
      <c r="K219" s="344"/>
      <c r="L219" s="333"/>
      <c r="M219" s="333"/>
      <c r="N219" s="345"/>
      <c r="O219" s="346"/>
      <c r="P219" s="347"/>
      <c r="Q219" s="348"/>
      <c r="R219" s="349"/>
      <c r="S219" s="339"/>
      <c r="T219" s="332"/>
      <c r="U219" s="340"/>
      <c r="V219" s="333"/>
      <c r="W219" s="450" t="s">
        <v>40</v>
      </c>
      <c r="X219" s="302"/>
      <c r="Y219" s="289"/>
      <c r="Z219" s="290"/>
      <c r="AA219" s="972">
        <f t="shared" si="18"/>
        <v>0</v>
      </c>
      <c r="AB219" s="293"/>
      <c r="AC219" s="280">
        <f t="shared" si="19"/>
        <v>0</v>
      </c>
      <c r="AD219" s="280">
        <f t="shared" si="16"/>
        <v>0</v>
      </c>
      <c r="AE219" s="280">
        <f t="shared" si="20"/>
        <v>0</v>
      </c>
      <c r="AF219" s="280">
        <f t="shared" si="17"/>
        <v>0</v>
      </c>
      <c r="AG219" s="294"/>
    </row>
    <row r="220" spans="1:33" s="22" customFormat="1" ht="16.5" customHeight="1" x14ac:dyDescent="0.2">
      <c r="A220" s="324">
        <v>203</v>
      </c>
      <c r="B220" s="325"/>
      <c r="C220" s="326"/>
      <c r="D220" s="327"/>
      <c r="E220" s="359"/>
      <c r="F220" s="328"/>
      <c r="G220" s="341"/>
      <c r="H220" s="342"/>
      <c r="I220" s="330"/>
      <c r="J220" s="331"/>
      <c r="K220" s="344"/>
      <c r="L220" s="333"/>
      <c r="M220" s="333"/>
      <c r="N220" s="345"/>
      <c r="O220" s="346"/>
      <c r="P220" s="347"/>
      <c r="Q220" s="348"/>
      <c r="R220" s="349"/>
      <c r="S220" s="339"/>
      <c r="T220" s="332"/>
      <c r="U220" s="340"/>
      <c r="V220" s="333"/>
      <c r="W220" s="450" t="s">
        <v>40</v>
      </c>
      <c r="X220" s="302"/>
      <c r="Y220" s="289"/>
      <c r="Z220" s="290"/>
      <c r="AA220" s="972">
        <f t="shared" si="18"/>
        <v>0</v>
      </c>
      <c r="AB220" s="293"/>
      <c r="AC220" s="280">
        <f t="shared" si="19"/>
        <v>0</v>
      </c>
      <c r="AD220" s="280">
        <f t="shared" si="16"/>
        <v>0</v>
      </c>
      <c r="AE220" s="280">
        <f t="shared" si="20"/>
        <v>0</v>
      </c>
      <c r="AF220" s="280">
        <f t="shared" si="17"/>
        <v>0</v>
      </c>
      <c r="AG220" s="294"/>
    </row>
    <row r="221" spans="1:33" s="22" customFormat="1" ht="16.5" customHeight="1" x14ac:dyDescent="0.2">
      <c r="A221" s="324">
        <v>204</v>
      </c>
      <c r="B221" s="325"/>
      <c r="C221" s="326"/>
      <c r="D221" s="327"/>
      <c r="E221" s="359"/>
      <c r="F221" s="328"/>
      <c r="G221" s="341"/>
      <c r="H221" s="342"/>
      <c r="I221" s="330"/>
      <c r="J221" s="331"/>
      <c r="K221" s="344"/>
      <c r="L221" s="333"/>
      <c r="M221" s="333"/>
      <c r="N221" s="345"/>
      <c r="O221" s="346"/>
      <c r="P221" s="347"/>
      <c r="Q221" s="348"/>
      <c r="R221" s="349"/>
      <c r="S221" s="339"/>
      <c r="T221" s="332"/>
      <c r="U221" s="340"/>
      <c r="V221" s="333"/>
      <c r="W221" s="450" t="s">
        <v>40</v>
      </c>
      <c r="X221" s="302"/>
      <c r="Y221" s="289"/>
      <c r="Z221" s="290"/>
      <c r="AA221" s="972">
        <f t="shared" si="18"/>
        <v>0</v>
      </c>
      <c r="AB221" s="293"/>
      <c r="AC221" s="280">
        <f t="shared" si="19"/>
        <v>0</v>
      </c>
      <c r="AD221" s="280">
        <f t="shared" si="16"/>
        <v>0</v>
      </c>
      <c r="AE221" s="280">
        <f t="shared" si="20"/>
        <v>0</v>
      </c>
      <c r="AF221" s="280">
        <f t="shared" si="17"/>
        <v>0</v>
      </c>
      <c r="AG221" s="294"/>
    </row>
    <row r="222" spans="1:33" s="22" customFormat="1" ht="16.5" customHeight="1" x14ac:dyDescent="0.2">
      <c r="A222" s="324">
        <v>205</v>
      </c>
      <c r="B222" s="325"/>
      <c r="C222" s="326"/>
      <c r="D222" s="327"/>
      <c r="E222" s="359"/>
      <c r="F222" s="328"/>
      <c r="G222" s="341"/>
      <c r="H222" s="342"/>
      <c r="I222" s="330"/>
      <c r="J222" s="331"/>
      <c r="K222" s="344"/>
      <c r="L222" s="333"/>
      <c r="M222" s="333"/>
      <c r="N222" s="345"/>
      <c r="O222" s="346"/>
      <c r="P222" s="347"/>
      <c r="Q222" s="348"/>
      <c r="R222" s="349"/>
      <c r="S222" s="339"/>
      <c r="T222" s="332"/>
      <c r="U222" s="340"/>
      <c r="V222" s="333"/>
      <c r="W222" s="450" t="s">
        <v>40</v>
      </c>
      <c r="X222" s="302"/>
      <c r="Y222" s="289"/>
      <c r="Z222" s="290"/>
      <c r="AA222" s="972">
        <f t="shared" si="18"/>
        <v>0</v>
      </c>
      <c r="AB222" s="293"/>
      <c r="AC222" s="280">
        <f t="shared" si="19"/>
        <v>0</v>
      </c>
      <c r="AD222" s="280">
        <f t="shared" si="16"/>
        <v>0</v>
      </c>
      <c r="AE222" s="280">
        <f t="shared" si="20"/>
        <v>0</v>
      </c>
      <c r="AF222" s="280">
        <f t="shared" si="17"/>
        <v>0</v>
      </c>
      <c r="AG222" s="294"/>
    </row>
    <row r="223" spans="1:33" s="22" customFormat="1" ht="16.5" customHeight="1" x14ac:dyDescent="0.2">
      <c r="A223" s="324">
        <v>206</v>
      </c>
      <c r="B223" s="325"/>
      <c r="C223" s="326"/>
      <c r="D223" s="327"/>
      <c r="E223" s="359"/>
      <c r="F223" s="328"/>
      <c r="G223" s="341"/>
      <c r="H223" s="342"/>
      <c r="I223" s="330"/>
      <c r="J223" s="331"/>
      <c r="K223" s="344"/>
      <c r="L223" s="333"/>
      <c r="M223" s="333"/>
      <c r="N223" s="345"/>
      <c r="O223" s="346"/>
      <c r="P223" s="347"/>
      <c r="Q223" s="348"/>
      <c r="R223" s="349"/>
      <c r="S223" s="339"/>
      <c r="T223" s="332"/>
      <c r="U223" s="340"/>
      <c r="V223" s="333"/>
      <c r="W223" s="450" t="s">
        <v>40</v>
      </c>
      <c r="X223" s="302"/>
      <c r="Y223" s="289"/>
      <c r="Z223" s="290"/>
      <c r="AA223" s="972">
        <f t="shared" si="18"/>
        <v>0</v>
      </c>
      <c r="AB223" s="293"/>
      <c r="AC223" s="280">
        <f t="shared" si="19"/>
        <v>0</v>
      </c>
      <c r="AD223" s="280">
        <f t="shared" si="16"/>
        <v>0</v>
      </c>
      <c r="AE223" s="280">
        <f t="shared" si="20"/>
        <v>0</v>
      </c>
      <c r="AF223" s="280">
        <f t="shared" si="17"/>
        <v>0</v>
      </c>
      <c r="AG223" s="294"/>
    </row>
    <row r="224" spans="1:33" s="22" customFormat="1" ht="16.5" customHeight="1" x14ac:dyDescent="0.2">
      <c r="A224" s="324">
        <v>207</v>
      </c>
      <c r="B224" s="325"/>
      <c r="C224" s="326"/>
      <c r="D224" s="327"/>
      <c r="E224" s="359"/>
      <c r="F224" s="328"/>
      <c r="G224" s="341"/>
      <c r="H224" s="342"/>
      <c r="I224" s="330"/>
      <c r="J224" s="331"/>
      <c r="K224" s="344"/>
      <c r="L224" s="333"/>
      <c r="M224" s="333"/>
      <c r="N224" s="345"/>
      <c r="O224" s="346"/>
      <c r="P224" s="347"/>
      <c r="Q224" s="348"/>
      <c r="R224" s="349"/>
      <c r="S224" s="339"/>
      <c r="T224" s="332"/>
      <c r="U224" s="340"/>
      <c r="V224" s="333"/>
      <c r="W224" s="450" t="s">
        <v>40</v>
      </c>
      <c r="X224" s="302"/>
      <c r="Y224" s="289"/>
      <c r="Z224" s="290"/>
      <c r="AA224" s="972">
        <f t="shared" si="18"/>
        <v>0</v>
      </c>
      <c r="AB224" s="293"/>
      <c r="AC224" s="280">
        <f t="shared" si="19"/>
        <v>0</v>
      </c>
      <c r="AD224" s="280">
        <f t="shared" si="16"/>
        <v>0</v>
      </c>
      <c r="AE224" s="280">
        <f t="shared" si="20"/>
        <v>0</v>
      </c>
      <c r="AF224" s="280">
        <f t="shared" si="17"/>
        <v>0</v>
      </c>
      <c r="AG224" s="294"/>
    </row>
    <row r="225" spans="1:33" s="22" customFormat="1" ht="16.5" customHeight="1" x14ac:dyDescent="0.2">
      <c r="A225" s="324">
        <v>208</v>
      </c>
      <c r="B225" s="325"/>
      <c r="C225" s="326"/>
      <c r="D225" s="327"/>
      <c r="E225" s="359"/>
      <c r="F225" s="328"/>
      <c r="G225" s="341"/>
      <c r="H225" s="342"/>
      <c r="I225" s="330"/>
      <c r="J225" s="331"/>
      <c r="K225" s="344"/>
      <c r="L225" s="333"/>
      <c r="M225" s="333"/>
      <c r="N225" s="345"/>
      <c r="O225" s="346"/>
      <c r="P225" s="347"/>
      <c r="Q225" s="348"/>
      <c r="R225" s="349"/>
      <c r="S225" s="339"/>
      <c r="T225" s="332"/>
      <c r="U225" s="340"/>
      <c r="V225" s="333"/>
      <c r="W225" s="450" t="s">
        <v>40</v>
      </c>
      <c r="X225" s="302"/>
      <c r="Y225" s="289"/>
      <c r="Z225" s="290"/>
      <c r="AA225" s="972">
        <f t="shared" si="18"/>
        <v>0</v>
      </c>
      <c r="AB225" s="293"/>
      <c r="AC225" s="280">
        <f t="shared" si="19"/>
        <v>0</v>
      </c>
      <c r="AD225" s="280">
        <f t="shared" si="16"/>
        <v>0</v>
      </c>
      <c r="AE225" s="280">
        <f t="shared" si="20"/>
        <v>0</v>
      </c>
      <c r="AF225" s="280">
        <f t="shared" si="17"/>
        <v>0</v>
      </c>
      <c r="AG225" s="294"/>
    </row>
    <row r="226" spans="1:33" s="22" customFormat="1" ht="16.5" customHeight="1" x14ac:dyDescent="0.2">
      <c r="A226" s="324">
        <v>209</v>
      </c>
      <c r="B226" s="325"/>
      <c r="C226" s="326"/>
      <c r="D226" s="327"/>
      <c r="E226" s="359"/>
      <c r="F226" s="328"/>
      <c r="G226" s="341"/>
      <c r="H226" s="342"/>
      <c r="I226" s="330"/>
      <c r="J226" s="331"/>
      <c r="K226" s="344"/>
      <c r="L226" s="333"/>
      <c r="M226" s="333"/>
      <c r="N226" s="345"/>
      <c r="O226" s="346"/>
      <c r="P226" s="347"/>
      <c r="Q226" s="348"/>
      <c r="R226" s="349"/>
      <c r="S226" s="339"/>
      <c r="T226" s="332"/>
      <c r="U226" s="340"/>
      <c r="V226" s="333"/>
      <c r="W226" s="450" t="s">
        <v>40</v>
      </c>
      <c r="X226" s="302"/>
      <c r="Y226" s="289"/>
      <c r="Z226" s="290"/>
      <c r="AA226" s="972">
        <f t="shared" si="18"/>
        <v>0</v>
      </c>
      <c r="AB226" s="293"/>
      <c r="AC226" s="280">
        <f t="shared" si="19"/>
        <v>0</v>
      </c>
      <c r="AD226" s="280">
        <f t="shared" si="16"/>
        <v>0</v>
      </c>
      <c r="AE226" s="280">
        <f t="shared" si="20"/>
        <v>0</v>
      </c>
      <c r="AF226" s="280">
        <f t="shared" si="17"/>
        <v>0</v>
      </c>
      <c r="AG226" s="294"/>
    </row>
    <row r="227" spans="1:33" s="22" customFormat="1" ht="16.5" customHeight="1" x14ac:dyDescent="0.2">
      <c r="A227" s="324">
        <v>210</v>
      </c>
      <c r="B227" s="325"/>
      <c r="C227" s="326"/>
      <c r="D227" s="327"/>
      <c r="E227" s="359"/>
      <c r="F227" s="328"/>
      <c r="G227" s="341"/>
      <c r="H227" s="342"/>
      <c r="I227" s="330"/>
      <c r="J227" s="331"/>
      <c r="K227" s="344"/>
      <c r="L227" s="333"/>
      <c r="M227" s="333"/>
      <c r="N227" s="345"/>
      <c r="O227" s="346"/>
      <c r="P227" s="347"/>
      <c r="Q227" s="348"/>
      <c r="R227" s="349"/>
      <c r="S227" s="339"/>
      <c r="T227" s="332"/>
      <c r="U227" s="340"/>
      <c r="V227" s="333"/>
      <c r="W227" s="450" t="s">
        <v>40</v>
      </c>
      <c r="X227" s="302"/>
      <c r="Y227" s="289"/>
      <c r="Z227" s="290"/>
      <c r="AA227" s="972">
        <f t="shared" si="18"/>
        <v>0</v>
      </c>
      <c r="AB227" s="293"/>
      <c r="AC227" s="280">
        <f t="shared" si="19"/>
        <v>0</v>
      </c>
      <c r="AD227" s="280">
        <f t="shared" si="16"/>
        <v>0</v>
      </c>
      <c r="AE227" s="280">
        <f t="shared" si="20"/>
        <v>0</v>
      </c>
      <c r="AF227" s="280">
        <f t="shared" si="17"/>
        <v>0</v>
      </c>
      <c r="AG227" s="294"/>
    </row>
    <row r="228" spans="1:33" s="22" customFormat="1" ht="16.5" customHeight="1" x14ac:dyDescent="0.2">
      <c r="A228" s="324">
        <v>211</v>
      </c>
      <c r="B228" s="325"/>
      <c r="C228" s="326"/>
      <c r="D228" s="327"/>
      <c r="E228" s="359"/>
      <c r="F228" s="328"/>
      <c r="G228" s="341"/>
      <c r="H228" s="342"/>
      <c r="I228" s="330"/>
      <c r="J228" s="331"/>
      <c r="K228" s="344"/>
      <c r="L228" s="333"/>
      <c r="M228" s="333"/>
      <c r="N228" s="334"/>
      <c r="O228" s="335"/>
      <c r="P228" s="336"/>
      <c r="Q228" s="337"/>
      <c r="R228" s="338"/>
      <c r="S228" s="339"/>
      <c r="T228" s="332"/>
      <c r="U228" s="340"/>
      <c r="V228" s="333"/>
      <c r="W228" s="450" t="s">
        <v>40</v>
      </c>
      <c r="X228" s="302"/>
      <c r="Y228" s="289"/>
      <c r="Z228" s="290"/>
      <c r="AA228" s="972">
        <f t="shared" si="18"/>
        <v>0</v>
      </c>
      <c r="AB228" s="293"/>
      <c r="AC228" s="280">
        <f t="shared" si="19"/>
        <v>0</v>
      </c>
      <c r="AD228" s="280">
        <f t="shared" si="16"/>
        <v>0</v>
      </c>
      <c r="AE228" s="280">
        <f t="shared" si="20"/>
        <v>0</v>
      </c>
      <c r="AF228" s="280">
        <f t="shared" si="17"/>
        <v>0</v>
      </c>
      <c r="AG228" s="294"/>
    </row>
    <row r="229" spans="1:33" s="22" customFormat="1" ht="16.5" customHeight="1" x14ac:dyDescent="0.2">
      <c r="A229" s="324">
        <v>212</v>
      </c>
      <c r="B229" s="325"/>
      <c r="C229" s="326"/>
      <c r="D229" s="327"/>
      <c r="E229" s="359"/>
      <c r="F229" s="328"/>
      <c r="G229" s="341"/>
      <c r="H229" s="342"/>
      <c r="I229" s="330"/>
      <c r="J229" s="331"/>
      <c r="K229" s="344"/>
      <c r="L229" s="333"/>
      <c r="M229" s="333"/>
      <c r="N229" s="334"/>
      <c r="O229" s="335"/>
      <c r="P229" s="336"/>
      <c r="Q229" s="337"/>
      <c r="R229" s="338"/>
      <c r="S229" s="339"/>
      <c r="T229" s="332"/>
      <c r="U229" s="340"/>
      <c r="V229" s="333"/>
      <c r="W229" s="450" t="s">
        <v>40</v>
      </c>
      <c r="X229" s="302"/>
      <c r="Y229" s="289"/>
      <c r="Z229" s="290"/>
      <c r="AA229" s="972">
        <f t="shared" si="18"/>
        <v>0</v>
      </c>
      <c r="AB229" s="293"/>
      <c r="AC229" s="280">
        <f t="shared" si="19"/>
        <v>0</v>
      </c>
      <c r="AD229" s="280">
        <f t="shared" si="16"/>
        <v>0</v>
      </c>
      <c r="AE229" s="280">
        <f t="shared" si="20"/>
        <v>0</v>
      </c>
      <c r="AF229" s="280">
        <f t="shared" si="17"/>
        <v>0</v>
      </c>
      <c r="AG229" s="294"/>
    </row>
    <row r="230" spans="1:33" s="22" customFormat="1" ht="16.5" customHeight="1" x14ac:dyDescent="0.2">
      <c r="A230" s="324">
        <v>213</v>
      </c>
      <c r="B230" s="325"/>
      <c r="C230" s="326"/>
      <c r="D230" s="327"/>
      <c r="E230" s="359"/>
      <c r="F230" s="328"/>
      <c r="G230" s="341"/>
      <c r="H230" s="342"/>
      <c r="I230" s="330"/>
      <c r="J230" s="331"/>
      <c r="K230" s="344"/>
      <c r="L230" s="333"/>
      <c r="M230" s="333"/>
      <c r="N230" s="334"/>
      <c r="O230" s="335"/>
      <c r="P230" s="336"/>
      <c r="Q230" s="337"/>
      <c r="R230" s="338"/>
      <c r="S230" s="339"/>
      <c r="T230" s="332"/>
      <c r="U230" s="340"/>
      <c r="V230" s="333"/>
      <c r="W230" s="450" t="s">
        <v>40</v>
      </c>
      <c r="X230" s="302"/>
      <c r="Y230" s="289"/>
      <c r="Z230" s="290"/>
      <c r="AA230" s="972">
        <f t="shared" si="18"/>
        <v>0</v>
      </c>
      <c r="AB230" s="293"/>
      <c r="AC230" s="280">
        <f t="shared" si="19"/>
        <v>0</v>
      </c>
      <c r="AD230" s="280">
        <f t="shared" si="16"/>
        <v>0</v>
      </c>
      <c r="AE230" s="280">
        <f t="shared" si="20"/>
        <v>0</v>
      </c>
      <c r="AF230" s="280">
        <f t="shared" si="17"/>
        <v>0</v>
      </c>
      <c r="AG230" s="294"/>
    </row>
    <row r="231" spans="1:33" s="22" customFormat="1" ht="16.5" customHeight="1" x14ac:dyDescent="0.2">
      <c r="A231" s="324">
        <v>214</v>
      </c>
      <c r="B231" s="325"/>
      <c r="C231" s="326"/>
      <c r="D231" s="327"/>
      <c r="E231" s="359"/>
      <c r="F231" s="328"/>
      <c r="G231" s="341"/>
      <c r="H231" s="342"/>
      <c r="I231" s="330"/>
      <c r="J231" s="331"/>
      <c r="K231" s="344"/>
      <c r="L231" s="333"/>
      <c r="M231" s="333"/>
      <c r="N231" s="334"/>
      <c r="O231" s="335"/>
      <c r="P231" s="336"/>
      <c r="Q231" s="337"/>
      <c r="R231" s="338"/>
      <c r="S231" s="339"/>
      <c r="T231" s="332"/>
      <c r="U231" s="340"/>
      <c r="V231" s="333"/>
      <c r="W231" s="450" t="s">
        <v>40</v>
      </c>
      <c r="X231" s="302"/>
      <c r="Y231" s="289"/>
      <c r="Z231" s="290"/>
      <c r="AA231" s="972">
        <f t="shared" si="18"/>
        <v>0</v>
      </c>
      <c r="AB231" s="293"/>
      <c r="AC231" s="280">
        <f t="shared" si="19"/>
        <v>0</v>
      </c>
      <c r="AD231" s="280">
        <f t="shared" si="16"/>
        <v>0</v>
      </c>
      <c r="AE231" s="280">
        <f t="shared" si="20"/>
        <v>0</v>
      </c>
      <c r="AF231" s="280">
        <f t="shared" si="17"/>
        <v>0</v>
      </c>
      <c r="AG231" s="294"/>
    </row>
    <row r="232" spans="1:33" s="22" customFormat="1" ht="16.5" customHeight="1" x14ac:dyDescent="0.2">
      <c r="A232" s="324">
        <v>215</v>
      </c>
      <c r="B232" s="325"/>
      <c r="C232" s="326"/>
      <c r="D232" s="327"/>
      <c r="E232" s="359"/>
      <c r="F232" s="328"/>
      <c r="G232" s="341"/>
      <c r="H232" s="342"/>
      <c r="I232" s="330"/>
      <c r="J232" s="331"/>
      <c r="K232" s="344"/>
      <c r="L232" s="333"/>
      <c r="M232" s="333"/>
      <c r="N232" s="334"/>
      <c r="O232" s="335"/>
      <c r="P232" s="336"/>
      <c r="Q232" s="337"/>
      <c r="R232" s="338"/>
      <c r="S232" s="339"/>
      <c r="T232" s="332"/>
      <c r="U232" s="340"/>
      <c r="V232" s="333"/>
      <c r="W232" s="450" t="s">
        <v>40</v>
      </c>
      <c r="X232" s="302"/>
      <c r="Y232" s="289"/>
      <c r="Z232" s="290"/>
      <c r="AA232" s="972">
        <f t="shared" si="18"/>
        <v>0</v>
      </c>
      <c r="AB232" s="293"/>
      <c r="AC232" s="280">
        <f t="shared" si="19"/>
        <v>0</v>
      </c>
      <c r="AD232" s="280">
        <f t="shared" si="16"/>
        <v>0</v>
      </c>
      <c r="AE232" s="280">
        <f t="shared" si="20"/>
        <v>0</v>
      </c>
      <c r="AF232" s="280">
        <f t="shared" si="17"/>
        <v>0</v>
      </c>
      <c r="AG232" s="294"/>
    </row>
    <row r="233" spans="1:33" s="22" customFormat="1" ht="16.5" customHeight="1" x14ac:dyDescent="0.2">
      <c r="A233" s="324">
        <v>216</v>
      </c>
      <c r="B233" s="325"/>
      <c r="C233" s="326"/>
      <c r="D233" s="327"/>
      <c r="E233" s="359"/>
      <c r="F233" s="328"/>
      <c r="G233" s="341"/>
      <c r="H233" s="342"/>
      <c r="I233" s="330"/>
      <c r="J233" s="331"/>
      <c r="K233" s="344"/>
      <c r="L233" s="333"/>
      <c r="M233" s="333"/>
      <c r="N233" s="334"/>
      <c r="O233" s="335"/>
      <c r="P233" s="336"/>
      <c r="Q233" s="337"/>
      <c r="R233" s="338"/>
      <c r="S233" s="339"/>
      <c r="T233" s="332"/>
      <c r="U233" s="340"/>
      <c r="V233" s="333"/>
      <c r="W233" s="450" t="s">
        <v>40</v>
      </c>
      <c r="X233" s="302"/>
      <c r="Y233" s="289"/>
      <c r="Z233" s="290"/>
      <c r="AA233" s="972">
        <f t="shared" si="18"/>
        <v>0</v>
      </c>
      <c r="AB233" s="293"/>
      <c r="AC233" s="280">
        <f t="shared" si="19"/>
        <v>0</v>
      </c>
      <c r="AD233" s="280">
        <f t="shared" si="16"/>
        <v>0</v>
      </c>
      <c r="AE233" s="280">
        <f t="shared" si="20"/>
        <v>0</v>
      </c>
      <c r="AF233" s="280">
        <f t="shared" si="17"/>
        <v>0</v>
      </c>
      <c r="AG233" s="294"/>
    </row>
    <row r="234" spans="1:33" s="22" customFormat="1" ht="16.5" customHeight="1" x14ac:dyDescent="0.2">
      <c r="A234" s="324">
        <v>217</v>
      </c>
      <c r="B234" s="325"/>
      <c r="C234" s="326"/>
      <c r="D234" s="327"/>
      <c r="E234" s="359"/>
      <c r="F234" s="328"/>
      <c r="G234" s="341"/>
      <c r="H234" s="342"/>
      <c r="I234" s="330"/>
      <c r="J234" s="331"/>
      <c r="K234" s="344"/>
      <c r="L234" s="333"/>
      <c r="M234" s="333"/>
      <c r="N234" s="334"/>
      <c r="O234" s="335"/>
      <c r="P234" s="336"/>
      <c r="Q234" s="337"/>
      <c r="R234" s="338"/>
      <c r="S234" s="339"/>
      <c r="T234" s="332"/>
      <c r="U234" s="340"/>
      <c r="V234" s="333"/>
      <c r="W234" s="450" t="s">
        <v>40</v>
      </c>
      <c r="X234" s="302"/>
      <c r="Y234" s="289"/>
      <c r="Z234" s="290"/>
      <c r="AA234" s="972">
        <f t="shared" si="18"/>
        <v>0</v>
      </c>
      <c r="AB234" s="293"/>
      <c r="AC234" s="280">
        <f t="shared" si="19"/>
        <v>0</v>
      </c>
      <c r="AD234" s="280">
        <f t="shared" si="16"/>
        <v>0</v>
      </c>
      <c r="AE234" s="280">
        <f t="shared" si="20"/>
        <v>0</v>
      </c>
      <c r="AF234" s="280">
        <f t="shared" si="17"/>
        <v>0</v>
      </c>
      <c r="AG234" s="294"/>
    </row>
    <row r="235" spans="1:33" s="22" customFormat="1" ht="16.5" customHeight="1" x14ac:dyDescent="0.2">
      <c r="A235" s="324">
        <v>218</v>
      </c>
      <c r="B235" s="325"/>
      <c r="C235" s="326"/>
      <c r="D235" s="327"/>
      <c r="E235" s="359"/>
      <c r="F235" s="328"/>
      <c r="G235" s="341"/>
      <c r="H235" s="342"/>
      <c r="I235" s="330"/>
      <c r="J235" s="331"/>
      <c r="K235" s="344"/>
      <c r="L235" s="333"/>
      <c r="M235" s="333"/>
      <c r="N235" s="334"/>
      <c r="O235" s="335"/>
      <c r="P235" s="336"/>
      <c r="Q235" s="337"/>
      <c r="R235" s="338"/>
      <c r="S235" s="339"/>
      <c r="T235" s="344"/>
      <c r="U235" s="340"/>
      <c r="V235" s="333"/>
      <c r="W235" s="450" t="s">
        <v>40</v>
      </c>
      <c r="X235" s="302"/>
      <c r="Y235" s="289"/>
      <c r="Z235" s="290"/>
      <c r="AA235" s="972">
        <f t="shared" si="18"/>
        <v>0</v>
      </c>
      <c r="AB235" s="293"/>
      <c r="AC235" s="280">
        <f t="shared" si="19"/>
        <v>0</v>
      </c>
      <c r="AD235" s="280">
        <f t="shared" si="16"/>
        <v>0</v>
      </c>
      <c r="AE235" s="280">
        <f t="shared" si="20"/>
        <v>0</v>
      </c>
      <c r="AF235" s="280">
        <f t="shared" si="17"/>
        <v>0</v>
      </c>
      <c r="AG235" s="294"/>
    </row>
    <row r="236" spans="1:33" s="22" customFormat="1" ht="16.5" customHeight="1" x14ac:dyDescent="0.2">
      <c r="A236" s="324">
        <v>219</v>
      </c>
      <c r="B236" s="325"/>
      <c r="C236" s="326"/>
      <c r="D236" s="327"/>
      <c r="E236" s="359"/>
      <c r="F236" s="328"/>
      <c r="G236" s="341"/>
      <c r="H236" s="342"/>
      <c r="I236" s="330"/>
      <c r="J236" s="331"/>
      <c r="K236" s="344"/>
      <c r="L236" s="333"/>
      <c r="M236" s="333"/>
      <c r="N236" s="334"/>
      <c r="O236" s="335"/>
      <c r="P236" s="336"/>
      <c r="Q236" s="337"/>
      <c r="R236" s="338"/>
      <c r="S236" s="339"/>
      <c r="T236" s="332"/>
      <c r="U236" s="340"/>
      <c r="V236" s="333"/>
      <c r="W236" s="450" t="s">
        <v>40</v>
      </c>
      <c r="X236" s="302"/>
      <c r="Y236" s="289"/>
      <c r="Z236" s="290"/>
      <c r="AA236" s="972">
        <f t="shared" si="18"/>
        <v>0</v>
      </c>
      <c r="AB236" s="293"/>
      <c r="AC236" s="280">
        <f t="shared" si="19"/>
        <v>0</v>
      </c>
      <c r="AD236" s="280">
        <f t="shared" si="16"/>
        <v>0</v>
      </c>
      <c r="AE236" s="280">
        <f t="shared" si="20"/>
        <v>0</v>
      </c>
      <c r="AF236" s="280">
        <f t="shared" si="17"/>
        <v>0</v>
      </c>
      <c r="AG236" s="294"/>
    </row>
    <row r="237" spans="1:33" s="22" customFormat="1" ht="16.5" customHeight="1" x14ac:dyDescent="0.2">
      <c r="A237" s="324">
        <v>220</v>
      </c>
      <c r="B237" s="325"/>
      <c r="C237" s="326"/>
      <c r="D237" s="327"/>
      <c r="E237" s="359"/>
      <c r="F237" s="328"/>
      <c r="G237" s="341"/>
      <c r="H237" s="342"/>
      <c r="I237" s="330"/>
      <c r="J237" s="331"/>
      <c r="K237" s="344"/>
      <c r="L237" s="333"/>
      <c r="M237" s="333"/>
      <c r="N237" s="334"/>
      <c r="O237" s="335"/>
      <c r="P237" s="336"/>
      <c r="Q237" s="337"/>
      <c r="R237" s="338"/>
      <c r="S237" s="339"/>
      <c r="T237" s="332"/>
      <c r="U237" s="340"/>
      <c r="V237" s="333"/>
      <c r="W237" s="450" t="s">
        <v>40</v>
      </c>
      <c r="X237" s="302"/>
      <c r="Y237" s="289"/>
      <c r="Z237" s="290"/>
      <c r="AA237" s="972">
        <f t="shared" si="18"/>
        <v>0</v>
      </c>
      <c r="AB237" s="293"/>
      <c r="AC237" s="280">
        <f t="shared" si="19"/>
        <v>0</v>
      </c>
      <c r="AD237" s="280">
        <f t="shared" si="16"/>
        <v>0</v>
      </c>
      <c r="AE237" s="280">
        <f t="shared" si="20"/>
        <v>0</v>
      </c>
      <c r="AF237" s="280">
        <f t="shared" si="17"/>
        <v>0</v>
      </c>
      <c r="AG237" s="294"/>
    </row>
    <row r="238" spans="1:33" s="22" customFormat="1" ht="16.5" customHeight="1" x14ac:dyDescent="0.2">
      <c r="A238" s="324">
        <v>221</v>
      </c>
      <c r="B238" s="325"/>
      <c r="C238" s="326"/>
      <c r="D238" s="327"/>
      <c r="E238" s="359"/>
      <c r="F238" s="328"/>
      <c r="G238" s="341"/>
      <c r="H238" s="342"/>
      <c r="I238" s="330"/>
      <c r="J238" s="331"/>
      <c r="K238" s="344"/>
      <c r="L238" s="333"/>
      <c r="M238" s="333"/>
      <c r="N238" s="334"/>
      <c r="O238" s="335"/>
      <c r="P238" s="336"/>
      <c r="Q238" s="337"/>
      <c r="R238" s="338"/>
      <c r="S238" s="339"/>
      <c r="T238" s="332"/>
      <c r="U238" s="340"/>
      <c r="V238" s="333"/>
      <c r="W238" s="450" t="s">
        <v>40</v>
      </c>
      <c r="X238" s="302"/>
      <c r="Y238" s="289"/>
      <c r="Z238" s="290"/>
      <c r="AA238" s="972">
        <f t="shared" si="18"/>
        <v>0</v>
      </c>
      <c r="AB238" s="293"/>
      <c r="AC238" s="280">
        <f t="shared" si="19"/>
        <v>0</v>
      </c>
      <c r="AD238" s="280">
        <f t="shared" si="16"/>
        <v>0</v>
      </c>
      <c r="AE238" s="280">
        <f t="shared" si="20"/>
        <v>0</v>
      </c>
      <c r="AF238" s="280">
        <f t="shared" si="17"/>
        <v>0</v>
      </c>
      <c r="AG238" s="294"/>
    </row>
    <row r="239" spans="1:33" s="22" customFormat="1" ht="16.5" customHeight="1" x14ac:dyDescent="0.2">
      <c r="A239" s="324">
        <v>222</v>
      </c>
      <c r="B239" s="325"/>
      <c r="C239" s="326"/>
      <c r="D239" s="327"/>
      <c r="E239" s="359"/>
      <c r="F239" s="328"/>
      <c r="G239" s="341"/>
      <c r="H239" s="342"/>
      <c r="I239" s="330"/>
      <c r="J239" s="331"/>
      <c r="K239" s="344"/>
      <c r="L239" s="333"/>
      <c r="M239" s="333"/>
      <c r="N239" s="334"/>
      <c r="O239" s="335"/>
      <c r="P239" s="336"/>
      <c r="Q239" s="337"/>
      <c r="R239" s="338"/>
      <c r="S239" s="339"/>
      <c r="T239" s="332"/>
      <c r="U239" s="340"/>
      <c r="V239" s="333"/>
      <c r="W239" s="450" t="s">
        <v>40</v>
      </c>
      <c r="X239" s="302"/>
      <c r="Y239" s="289"/>
      <c r="Z239" s="290"/>
      <c r="AA239" s="972">
        <f t="shared" si="18"/>
        <v>0</v>
      </c>
      <c r="AB239" s="293"/>
      <c r="AC239" s="280">
        <f t="shared" si="19"/>
        <v>0</v>
      </c>
      <c r="AD239" s="280">
        <f t="shared" si="16"/>
        <v>0</v>
      </c>
      <c r="AE239" s="280">
        <f t="shared" si="20"/>
        <v>0</v>
      </c>
      <c r="AF239" s="280">
        <f t="shared" si="17"/>
        <v>0</v>
      </c>
      <c r="AG239" s="294"/>
    </row>
    <row r="240" spans="1:33" s="22" customFormat="1" ht="16.5" customHeight="1" x14ac:dyDescent="0.2">
      <c r="A240" s="324">
        <v>223</v>
      </c>
      <c r="B240" s="325"/>
      <c r="C240" s="326"/>
      <c r="D240" s="327"/>
      <c r="E240" s="359"/>
      <c r="F240" s="328"/>
      <c r="G240" s="341"/>
      <c r="H240" s="342"/>
      <c r="I240" s="330"/>
      <c r="J240" s="331"/>
      <c r="K240" s="344"/>
      <c r="L240" s="333"/>
      <c r="M240" s="333"/>
      <c r="N240" s="334"/>
      <c r="O240" s="335"/>
      <c r="P240" s="336"/>
      <c r="Q240" s="337"/>
      <c r="R240" s="338"/>
      <c r="S240" s="339"/>
      <c r="T240" s="332"/>
      <c r="U240" s="340"/>
      <c r="V240" s="333"/>
      <c r="W240" s="450" t="s">
        <v>40</v>
      </c>
      <c r="X240" s="302"/>
      <c r="Y240" s="289"/>
      <c r="Z240" s="290"/>
      <c r="AA240" s="972">
        <f t="shared" si="18"/>
        <v>0</v>
      </c>
      <c r="AB240" s="293"/>
      <c r="AC240" s="280">
        <f t="shared" si="19"/>
        <v>0</v>
      </c>
      <c r="AD240" s="280">
        <f t="shared" si="16"/>
        <v>0</v>
      </c>
      <c r="AE240" s="280">
        <f t="shared" si="20"/>
        <v>0</v>
      </c>
      <c r="AF240" s="280">
        <f t="shared" si="17"/>
        <v>0</v>
      </c>
      <c r="AG240" s="294"/>
    </row>
    <row r="241" spans="1:33" s="22" customFormat="1" ht="16.5" customHeight="1" x14ac:dyDescent="0.2">
      <c r="A241" s="324">
        <v>224</v>
      </c>
      <c r="B241" s="325"/>
      <c r="C241" s="326"/>
      <c r="D241" s="327"/>
      <c r="E241" s="359"/>
      <c r="F241" s="328"/>
      <c r="G241" s="341"/>
      <c r="H241" s="342"/>
      <c r="I241" s="330"/>
      <c r="J241" s="331"/>
      <c r="K241" s="344"/>
      <c r="L241" s="333"/>
      <c r="M241" s="333"/>
      <c r="N241" s="334"/>
      <c r="O241" s="335"/>
      <c r="P241" s="336"/>
      <c r="Q241" s="337"/>
      <c r="R241" s="338"/>
      <c r="S241" s="339"/>
      <c r="T241" s="332"/>
      <c r="U241" s="340"/>
      <c r="V241" s="333"/>
      <c r="W241" s="450" t="s">
        <v>40</v>
      </c>
      <c r="X241" s="302"/>
      <c r="Y241" s="289"/>
      <c r="Z241" s="290"/>
      <c r="AA241" s="972">
        <f t="shared" si="18"/>
        <v>0</v>
      </c>
      <c r="AB241" s="293"/>
      <c r="AC241" s="280">
        <f t="shared" si="19"/>
        <v>0</v>
      </c>
      <c r="AD241" s="280">
        <f t="shared" si="16"/>
        <v>0</v>
      </c>
      <c r="AE241" s="280">
        <f t="shared" si="20"/>
        <v>0</v>
      </c>
      <c r="AF241" s="280">
        <f t="shared" si="17"/>
        <v>0</v>
      </c>
      <c r="AG241" s="294"/>
    </row>
    <row r="242" spans="1:33" s="22" customFormat="1" ht="16.5" customHeight="1" x14ac:dyDescent="0.2">
      <c r="A242" s="324">
        <v>225</v>
      </c>
      <c r="B242" s="325"/>
      <c r="C242" s="326"/>
      <c r="D242" s="327"/>
      <c r="E242" s="359"/>
      <c r="F242" s="328"/>
      <c r="G242" s="341"/>
      <c r="H242" s="342"/>
      <c r="I242" s="330"/>
      <c r="J242" s="331"/>
      <c r="K242" s="344"/>
      <c r="L242" s="333"/>
      <c r="M242" s="333"/>
      <c r="N242" s="334"/>
      <c r="O242" s="335"/>
      <c r="P242" s="336"/>
      <c r="Q242" s="337"/>
      <c r="R242" s="338"/>
      <c r="S242" s="339"/>
      <c r="T242" s="332"/>
      <c r="U242" s="340"/>
      <c r="V242" s="333"/>
      <c r="W242" s="450" t="s">
        <v>40</v>
      </c>
      <c r="X242" s="302"/>
      <c r="Y242" s="289"/>
      <c r="Z242" s="290"/>
      <c r="AA242" s="972">
        <f t="shared" si="18"/>
        <v>0</v>
      </c>
      <c r="AB242" s="293"/>
      <c r="AC242" s="280">
        <f t="shared" si="19"/>
        <v>0</v>
      </c>
      <c r="AD242" s="280">
        <f t="shared" si="16"/>
        <v>0</v>
      </c>
      <c r="AE242" s="280">
        <f t="shared" si="20"/>
        <v>0</v>
      </c>
      <c r="AF242" s="280">
        <f t="shared" si="17"/>
        <v>0</v>
      </c>
      <c r="AG242" s="294"/>
    </row>
    <row r="243" spans="1:33" s="22" customFormat="1" ht="16.5" customHeight="1" x14ac:dyDescent="0.2">
      <c r="A243" s="324">
        <v>226</v>
      </c>
      <c r="B243" s="325"/>
      <c r="C243" s="326"/>
      <c r="D243" s="327"/>
      <c r="E243" s="359"/>
      <c r="F243" s="328"/>
      <c r="G243" s="341"/>
      <c r="H243" s="342"/>
      <c r="I243" s="330"/>
      <c r="J243" s="331"/>
      <c r="K243" s="344"/>
      <c r="L243" s="333"/>
      <c r="M243" s="333"/>
      <c r="N243" s="334"/>
      <c r="O243" s="335"/>
      <c r="P243" s="336"/>
      <c r="Q243" s="337"/>
      <c r="R243" s="338"/>
      <c r="S243" s="339"/>
      <c r="T243" s="332"/>
      <c r="U243" s="340"/>
      <c r="V243" s="333"/>
      <c r="W243" s="450" t="s">
        <v>40</v>
      </c>
      <c r="X243" s="302"/>
      <c r="Y243" s="289"/>
      <c r="Z243" s="290"/>
      <c r="AA243" s="972">
        <f t="shared" si="18"/>
        <v>0</v>
      </c>
      <c r="AB243" s="293"/>
      <c r="AC243" s="280">
        <f t="shared" si="19"/>
        <v>0</v>
      </c>
      <c r="AD243" s="280">
        <f t="shared" si="16"/>
        <v>0</v>
      </c>
      <c r="AE243" s="280">
        <f t="shared" si="20"/>
        <v>0</v>
      </c>
      <c r="AF243" s="280">
        <f t="shared" si="17"/>
        <v>0</v>
      </c>
      <c r="AG243" s="294"/>
    </row>
    <row r="244" spans="1:33" s="22" customFormat="1" ht="16.5" customHeight="1" x14ac:dyDescent="0.2">
      <c r="A244" s="324">
        <v>227</v>
      </c>
      <c r="B244" s="325"/>
      <c r="C244" s="326"/>
      <c r="D244" s="327"/>
      <c r="E244" s="359"/>
      <c r="F244" s="328"/>
      <c r="G244" s="341"/>
      <c r="H244" s="342"/>
      <c r="I244" s="330"/>
      <c r="J244" s="331"/>
      <c r="K244" s="344"/>
      <c r="L244" s="333"/>
      <c r="M244" s="333"/>
      <c r="N244" s="334"/>
      <c r="O244" s="335"/>
      <c r="P244" s="336"/>
      <c r="Q244" s="337"/>
      <c r="R244" s="338"/>
      <c r="S244" s="339"/>
      <c r="T244" s="332"/>
      <c r="U244" s="340"/>
      <c r="V244" s="333"/>
      <c r="W244" s="450" t="s">
        <v>40</v>
      </c>
      <c r="X244" s="302"/>
      <c r="Y244" s="289"/>
      <c r="Z244" s="290"/>
      <c r="AA244" s="972">
        <f t="shared" si="18"/>
        <v>0</v>
      </c>
      <c r="AB244" s="293"/>
      <c r="AC244" s="280">
        <f t="shared" si="19"/>
        <v>0</v>
      </c>
      <c r="AD244" s="280">
        <f t="shared" si="16"/>
        <v>0</v>
      </c>
      <c r="AE244" s="280">
        <f t="shared" si="20"/>
        <v>0</v>
      </c>
      <c r="AF244" s="280">
        <f t="shared" si="17"/>
        <v>0</v>
      </c>
      <c r="AG244" s="294"/>
    </row>
    <row r="245" spans="1:33" s="22" customFormat="1" ht="16.5" customHeight="1" x14ac:dyDescent="0.2">
      <c r="A245" s="324">
        <v>228</v>
      </c>
      <c r="B245" s="325"/>
      <c r="C245" s="326"/>
      <c r="D245" s="327"/>
      <c r="E245" s="359"/>
      <c r="F245" s="328"/>
      <c r="G245" s="341"/>
      <c r="H245" s="342"/>
      <c r="I245" s="330"/>
      <c r="J245" s="331"/>
      <c r="K245" s="344"/>
      <c r="L245" s="333"/>
      <c r="M245" s="333"/>
      <c r="N245" s="334"/>
      <c r="O245" s="335"/>
      <c r="P245" s="336"/>
      <c r="Q245" s="337"/>
      <c r="R245" s="338"/>
      <c r="S245" s="339"/>
      <c r="T245" s="332"/>
      <c r="U245" s="340"/>
      <c r="V245" s="333"/>
      <c r="W245" s="450" t="s">
        <v>40</v>
      </c>
      <c r="X245" s="302"/>
      <c r="Y245" s="289"/>
      <c r="Z245" s="290"/>
      <c r="AA245" s="972">
        <f t="shared" si="18"/>
        <v>0</v>
      </c>
      <c r="AB245" s="293"/>
      <c r="AC245" s="280">
        <f t="shared" si="19"/>
        <v>0</v>
      </c>
      <c r="AD245" s="280">
        <f t="shared" si="16"/>
        <v>0</v>
      </c>
      <c r="AE245" s="280">
        <f t="shared" si="20"/>
        <v>0</v>
      </c>
      <c r="AF245" s="280">
        <f t="shared" si="17"/>
        <v>0</v>
      </c>
      <c r="AG245" s="294"/>
    </row>
    <row r="246" spans="1:33" s="22" customFormat="1" ht="16.5" customHeight="1" x14ac:dyDescent="0.2">
      <c r="A246" s="324">
        <v>229</v>
      </c>
      <c r="B246" s="325"/>
      <c r="C246" s="326"/>
      <c r="D246" s="327"/>
      <c r="E246" s="359"/>
      <c r="F246" s="328"/>
      <c r="G246" s="341"/>
      <c r="H246" s="342"/>
      <c r="I246" s="330"/>
      <c r="J246" s="331"/>
      <c r="K246" s="344"/>
      <c r="L246" s="333"/>
      <c r="M246" s="333"/>
      <c r="N246" s="334"/>
      <c r="O246" s="335"/>
      <c r="P246" s="336"/>
      <c r="Q246" s="337"/>
      <c r="R246" s="338"/>
      <c r="S246" s="339"/>
      <c r="T246" s="332"/>
      <c r="U246" s="340"/>
      <c r="V246" s="333"/>
      <c r="W246" s="450" t="s">
        <v>40</v>
      </c>
      <c r="X246" s="302"/>
      <c r="Y246" s="289"/>
      <c r="Z246" s="290"/>
      <c r="AA246" s="972">
        <f t="shared" si="18"/>
        <v>0</v>
      </c>
      <c r="AB246" s="293"/>
      <c r="AC246" s="280">
        <f t="shared" si="19"/>
        <v>0</v>
      </c>
      <c r="AD246" s="280">
        <f t="shared" si="16"/>
        <v>0</v>
      </c>
      <c r="AE246" s="280">
        <f t="shared" si="20"/>
        <v>0</v>
      </c>
      <c r="AF246" s="280">
        <f t="shared" si="17"/>
        <v>0</v>
      </c>
      <c r="AG246" s="294"/>
    </row>
    <row r="247" spans="1:33" s="22" customFormat="1" ht="16.5" customHeight="1" x14ac:dyDescent="0.2">
      <c r="A247" s="324">
        <v>230</v>
      </c>
      <c r="B247" s="325"/>
      <c r="C247" s="326"/>
      <c r="D247" s="327"/>
      <c r="E247" s="359"/>
      <c r="F247" s="328"/>
      <c r="G247" s="341"/>
      <c r="H247" s="342"/>
      <c r="I247" s="330"/>
      <c r="J247" s="331"/>
      <c r="K247" s="344"/>
      <c r="L247" s="333"/>
      <c r="M247" s="333"/>
      <c r="N247" s="334"/>
      <c r="O247" s="335"/>
      <c r="P247" s="336"/>
      <c r="Q247" s="337"/>
      <c r="R247" s="338"/>
      <c r="S247" s="339"/>
      <c r="T247" s="332"/>
      <c r="U247" s="340"/>
      <c r="V247" s="333"/>
      <c r="W247" s="450" t="s">
        <v>40</v>
      </c>
      <c r="X247" s="302"/>
      <c r="Y247" s="289"/>
      <c r="Z247" s="290"/>
      <c r="AA247" s="972">
        <f t="shared" si="18"/>
        <v>0</v>
      </c>
      <c r="AB247" s="293"/>
      <c r="AC247" s="280">
        <f t="shared" si="19"/>
        <v>0</v>
      </c>
      <c r="AD247" s="280">
        <f t="shared" si="16"/>
        <v>0</v>
      </c>
      <c r="AE247" s="280">
        <f t="shared" si="20"/>
        <v>0</v>
      </c>
      <c r="AF247" s="280">
        <f t="shared" si="17"/>
        <v>0</v>
      </c>
      <c r="AG247" s="294"/>
    </row>
    <row r="248" spans="1:33" s="22" customFormat="1" ht="16.5" customHeight="1" x14ac:dyDescent="0.2">
      <c r="A248" s="324">
        <v>231</v>
      </c>
      <c r="B248" s="325"/>
      <c r="C248" s="326"/>
      <c r="D248" s="327"/>
      <c r="E248" s="359"/>
      <c r="F248" s="328"/>
      <c r="G248" s="341"/>
      <c r="H248" s="342"/>
      <c r="I248" s="330"/>
      <c r="J248" s="331"/>
      <c r="K248" s="344"/>
      <c r="L248" s="333"/>
      <c r="M248" s="333"/>
      <c r="N248" s="334"/>
      <c r="O248" s="335"/>
      <c r="P248" s="336"/>
      <c r="Q248" s="337"/>
      <c r="R248" s="338"/>
      <c r="S248" s="339"/>
      <c r="T248" s="332"/>
      <c r="U248" s="340"/>
      <c r="V248" s="333"/>
      <c r="W248" s="450" t="s">
        <v>40</v>
      </c>
      <c r="X248" s="302"/>
      <c r="Y248" s="289"/>
      <c r="Z248" s="290"/>
      <c r="AA248" s="972">
        <f t="shared" si="18"/>
        <v>0</v>
      </c>
      <c r="AB248" s="293"/>
      <c r="AC248" s="280">
        <f t="shared" si="19"/>
        <v>0</v>
      </c>
      <c r="AD248" s="280">
        <f t="shared" si="16"/>
        <v>0</v>
      </c>
      <c r="AE248" s="280">
        <f t="shared" si="20"/>
        <v>0</v>
      </c>
      <c r="AF248" s="280">
        <f t="shared" si="17"/>
        <v>0</v>
      </c>
      <c r="AG248" s="294"/>
    </row>
    <row r="249" spans="1:33" s="22" customFormat="1" ht="16.5" customHeight="1" x14ac:dyDescent="0.2">
      <c r="A249" s="324">
        <v>232</v>
      </c>
      <c r="B249" s="325"/>
      <c r="C249" s="326"/>
      <c r="D249" s="327"/>
      <c r="E249" s="359"/>
      <c r="F249" s="328"/>
      <c r="G249" s="341"/>
      <c r="H249" s="342"/>
      <c r="I249" s="330"/>
      <c r="J249" s="331"/>
      <c r="K249" s="344"/>
      <c r="L249" s="333"/>
      <c r="M249" s="333"/>
      <c r="N249" s="334"/>
      <c r="O249" s="335"/>
      <c r="P249" s="336"/>
      <c r="Q249" s="337"/>
      <c r="R249" s="338"/>
      <c r="S249" s="339"/>
      <c r="T249" s="332"/>
      <c r="U249" s="340"/>
      <c r="V249" s="333"/>
      <c r="W249" s="450" t="s">
        <v>40</v>
      </c>
      <c r="X249" s="302"/>
      <c r="Y249" s="289"/>
      <c r="Z249" s="290"/>
      <c r="AA249" s="972">
        <f t="shared" si="18"/>
        <v>0</v>
      </c>
      <c r="AB249" s="293"/>
      <c r="AC249" s="280">
        <f t="shared" si="19"/>
        <v>0</v>
      </c>
      <c r="AD249" s="280">
        <f t="shared" si="16"/>
        <v>0</v>
      </c>
      <c r="AE249" s="280">
        <f t="shared" si="20"/>
        <v>0</v>
      </c>
      <c r="AF249" s="280">
        <f t="shared" si="17"/>
        <v>0</v>
      </c>
      <c r="AG249" s="294"/>
    </row>
    <row r="250" spans="1:33" s="22" customFormat="1" ht="16.5" customHeight="1" x14ac:dyDescent="0.2">
      <c r="A250" s="324">
        <v>233</v>
      </c>
      <c r="B250" s="325"/>
      <c r="C250" s="326"/>
      <c r="D250" s="327"/>
      <c r="E250" s="359"/>
      <c r="F250" s="328"/>
      <c r="G250" s="341"/>
      <c r="H250" s="342"/>
      <c r="I250" s="330"/>
      <c r="J250" s="331"/>
      <c r="K250" s="344"/>
      <c r="L250" s="333"/>
      <c r="M250" s="333"/>
      <c r="N250" s="334"/>
      <c r="O250" s="335"/>
      <c r="P250" s="336"/>
      <c r="Q250" s="337"/>
      <c r="R250" s="338"/>
      <c r="S250" s="339"/>
      <c r="T250" s="332"/>
      <c r="U250" s="340"/>
      <c r="V250" s="333"/>
      <c r="W250" s="450" t="s">
        <v>40</v>
      </c>
      <c r="X250" s="302"/>
      <c r="Y250" s="289"/>
      <c r="Z250" s="290"/>
      <c r="AA250" s="972">
        <f t="shared" si="18"/>
        <v>0</v>
      </c>
      <c r="AB250" s="293"/>
      <c r="AC250" s="280">
        <f t="shared" si="19"/>
        <v>0</v>
      </c>
      <c r="AD250" s="280">
        <f t="shared" si="16"/>
        <v>0</v>
      </c>
      <c r="AE250" s="280">
        <f t="shared" si="20"/>
        <v>0</v>
      </c>
      <c r="AF250" s="280">
        <f t="shared" si="17"/>
        <v>0</v>
      </c>
      <c r="AG250" s="294"/>
    </row>
    <row r="251" spans="1:33" s="22" customFormat="1" ht="16.5" customHeight="1" x14ac:dyDescent="0.2">
      <c r="A251" s="324">
        <v>234</v>
      </c>
      <c r="B251" s="325"/>
      <c r="C251" s="326"/>
      <c r="D251" s="327"/>
      <c r="E251" s="359"/>
      <c r="F251" s="328"/>
      <c r="G251" s="341"/>
      <c r="H251" s="342"/>
      <c r="I251" s="330"/>
      <c r="J251" s="331"/>
      <c r="K251" s="344"/>
      <c r="L251" s="333"/>
      <c r="M251" s="333"/>
      <c r="N251" s="334"/>
      <c r="O251" s="335"/>
      <c r="P251" s="336"/>
      <c r="Q251" s="337"/>
      <c r="R251" s="338"/>
      <c r="S251" s="339"/>
      <c r="T251" s="332"/>
      <c r="U251" s="340"/>
      <c r="V251" s="333"/>
      <c r="W251" s="450" t="s">
        <v>40</v>
      </c>
      <c r="X251" s="302"/>
      <c r="Y251" s="289"/>
      <c r="Z251" s="290"/>
      <c r="AA251" s="972">
        <f t="shared" si="18"/>
        <v>0</v>
      </c>
      <c r="AB251" s="293"/>
      <c r="AC251" s="280">
        <f t="shared" si="19"/>
        <v>0</v>
      </c>
      <c r="AD251" s="280">
        <f t="shared" si="16"/>
        <v>0</v>
      </c>
      <c r="AE251" s="280">
        <f t="shared" si="20"/>
        <v>0</v>
      </c>
      <c r="AF251" s="280">
        <f t="shared" si="17"/>
        <v>0</v>
      </c>
      <c r="AG251" s="294"/>
    </row>
    <row r="252" spans="1:33" s="22" customFormat="1" ht="16.5" customHeight="1" x14ac:dyDescent="0.2">
      <c r="A252" s="324">
        <v>235</v>
      </c>
      <c r="B252" s="325"/>
      <c r="C252" s="326"/>
      <c r="D252" s="327"/>
      <c r="E252" s="359"/>
      <c r="F252" s="328"/>
      <c r="G252" s="341"/>
      <c r="H252" s="342"/>
      <c r="I252" s="330"/>
      <c r="J252" s="331"/>
      <c r="K252" s="344"/>
      <c r="L252" s="333"/>
      <c r="M252" s="333"/>
      <c r="N252" s="334"/>
      <c r="O252" s="335"/>
      <c r="P252" s="336"/>
      <c r="Q252" s="337"/>
      <c r="R252" s="338"/>
      <c r="S252" s="339"/>
      <c r="T252" s="332"/>
      <c r="U252" s="340"/>
      <c r="V252" s="333"/>
      <c r="W252" s="450" t="s">
        <v>40</v>
      </c>
      <c r="X252" s="302"/>
      <c r="Y252" s="289"/>
      <c r="Z252" s="290"/>
      <c r="AA252" s="972">
        <f t="shared" si="18"/>
        <v>0</v>
      </c>
      <c r="AB252" s="293"/>
      <c r="AC252" s="280">
        <f t="shared" si="19"/>
        <v>0</v>
      </c>
      <c r="AD252" s="280">
        <f t="shared" si="16"/>
        <v>0</v>
      </c>
      <c r="AE252" s="280">
        <f t="shared" si="20"/>
        <v>0</v>
      </c>
      <c r="AF252" s="280">
        <f t="shared" si="17"/>
        <v>0</v>
      </c>
      <c r="AG252" s="294"/>
    </row>
    <row r="253" spans="1:33" s="22" customFormat="1" ht="16.5" customHeight="1" x14ac:dyDescent="0.2">
      <c r="A253" s="324">
        <v>236</v>
      </c>
      <c r="B253" s="325"/>
      <c r="C253" s="326"/>
      <c r="D253" s="327"/>
      <c r="E253" s="359"/>
      <c r="F253" s="328"/>
      <c r="G253" s="341"/>
      <c r="H253" s="342"/>
      <c r="I253" s="330"/>
      <c r="J253" s="331"/>
      <c r="K253" s="344"/>
      <c r="L253" s="333"/>
      <c r="M253" s="333"/>
      <c r="N253" s="334"/>
      <c r="O253" s="335"/>
      <c r="P253" s="336"/>
      <c r="Q253" s="337"/>
      <c r="R253" s="338"/>
      <c r="S253" s="339"/>
      <c r="T253" s="332"/>
      <c r="U253" s="340"/>
      <c r="V253" s="333"/>
      <c r="W253" s="450" t="s">
        <v>40</v>
      </c>
      <c r="X253" s="302"/>
      <c r="Y253" s="289"/>
      <c r="Z253" s="290"/>
      <c r="AA253" s="972">
        <f t="shared" si="18"/>
        <v>0</v>
      </c>
      <c r="AB253" s="293"/>
      <c r="AC253" s="280">
        <f t="shared" si="19"/>
        <v>0</v>
      </c>
      <c r="AD253" s="280">
        <f t="shared" si="16"/>
        <v>0</v>
      </c>
      <c r="AE253" s="280">
        <f t="shared" si="20"/>
        <v>0</v>
      </c>
      <c r="AF253" s="280">
        <f t="shared" si="17"/>
        <v>0</v>
      </c>
      <c r="AG253" s="294"/>
    </row>
    <row r="254" spans="1:33" s="22" customFormat="1" ht="16.5" customHeight="1" x14ac:dyDescent="0.2">
      <c r="A254" s="324">
        <v>237</v>
      </c>
      <c r="B254" s="325"/>
      <c r="C254" s="326"/>
      <c r="D254" s="327"/>
      <c r="E254" s="359"/>
      <c r="F254" s="328"/>
      <c r="G254" s="341"/>
      <c r="H254" s="342"/>
      <c r="I254" s="330"/>
      <c r="J254" s="331"/>
      <c r="K254" s="344"/>
      <c r="L254" s="333"/>
      <c r="M254" s="333"/>
      <c r="N254" s="334"/>
      <c r="O254" s="335"/>
      <c r="P254" s="336"/>
      <c r="Q254" s="337"/>
      <c r="R254" s="338"/>
      <c r="S254" s="339"/>
      <c r="T254" s="332"/>
      <c r="U254" s="340"/>
      <c r="V254" s="333"/>
      <c r="W254" s="450" t="s">
        <v>40</v>
      </c>
      <c r="X254" s="302"/>
      <c r="Y254" s="289"/>
      <c r="Z254" s="290"/>
      <c r="AA254" s="972">
        <f t="shared" si="18"/>
        <v>0</v>
      </c>
      <c r="AB254" s="293"/>
      <c r="AC254" s="280">
        <f t="shared" si="19"/>
        <v>0</v>
      </c>
      <c r="AD254" s="280">
        <f t="shared" si="16"/>
        <v>0</v>
      </c>
      <c r="AE254" s="280">
        <f t="shared" si="20"/>
        <v>0</v>
      </c>
      <c r="AF254" s="280">
        <f t="shared" si="17"/>
        <v>0</v>
      </c>
      <c r="AG254" s="294"/>
    </row>
    <row r="255" spans="1:33" s="22" customFormat="1" ht="16.5" customHeight="1" x14ac:dyDescent="0.2">
      <c r="A255" s="324">
        <v>238</v>
      </c>
      <c r="B255" s="325"/>
      <c r="C255" s="326"/>
      <c r="D255" s="327"/>
      <c r="E255" s="359"/>
      <c r="F255" s="328"/>
      <c r="G255" s="341"/>
      <c r="H255" s="342"/>
      <c r="I255" s="330"/>
      <c r="J255" s="331"/>
      <c r="K255" s="344"/>
      <c r="L255" s="333"/>
      <c r="M255" s="333"/>
      <c r="N255" s="334"/>
      <c r="O255" s="335"/>
      <c r="P255" s="336"/>
      <c r="Q255" s="337"/>
      <c r="R255" s="338"/>
      <c r="S255" s="339"/>
      <c r="T255" s="332"/>
      <c r="U255" s="340"/>
      <c r="V255" s="333"/>
      <c r="W255" s="450" t="s">
        <v>40</v>
      </c>
      <c r="X255" s="302"/>
      <c r="Y255" s="289"/>
      <c r="Z255" s="290"/>
      <c r="AA255" s="972">
        <f t="shared" si="18"/>
        <v>0</v>
      </c>
      <c r="AB255" s="293"/>
      <c r="AC255" s="280">
        <f t="shared" si="19"/>
        <v>0</v>
      </c>
      <c r="AD255" s="280">
        <f t="shared" si="16"/>
        <v>0</v>
      </c>
      <c r="AE255" s="280">
        <f t="shared" si="20"/>
        <v>0</v>
      </c>
      <c r="AF255" s="280">
        <f t="shared" si="17"/>
        <v>0</v>
      </c>
      <c r="AG255" s="294"/>
    </row>
    <row r="256" spans="1:33" s="22" customFormat="1" ht="16.5" customHeight="1" x14ac:dyDescent="0.2">
      <c r="A256" s="324">
        <v>239</v>
      </c>
      <c r="B256" s="325"/>
      <c r="C256" s="326"/>
      <c r="D256" s="327"/>
      <c r="E256" s="359"/>
      <c r="F256" s="328"/>
      <c r="G256" s="341"/>
      <c r="H256" s="342"/>
      <c r="I256" s="330"/>
      <c r="J256" s="331"/>
      <c r="K256" s="344"/>
      <c r="L256" s="333"/>
      <c r="M256" s="333"/>
      <c r="N256" s="334"/>
      <c r="O256" s="335"/>
      <c r="P256" s="336"/>
      <c r="Q256" s="337"/>
      <c r="R256" s="338"/>
      <c r="S256" s="339"/>
      <c r="T256" s="332"/>
      <c r="U256" s="340"/>
      <c r="V256" s="333"/>
      <c r="W256" s="450" t="s">
        <v>40</v>
      </c>
      <c r="X256" s="302"/>
      <c r="Y256" s="289"/>
      <c r="Z256" s="290"/>
      <c r="AA256" s="972">
        <f t="shared" si="18"/>
        <v>0</v>
      </c>
      <c r="AB256" s="293"/>
      <c r="AC256" s="280">
        <f t="shared" si="19"/>
        <v>0</v>
      </c>
      <c r="AD256" s="280">
        <f t="shared" si="16"/>
        <v>0</v>
      </c>
      <c r="AE256" s="280">
        <f t="shared" si="20"/>
        <v>0</v>
      </c>
      <c r="AF256" s="280">
        <f t="shared" si="17"/>
        <v>0</v>
      </c>
      <c r="AG256" s="294"/>
    </row>
    <row r="257" spans="1:33" s="22" customFormat="1" ht="16.5" customHeight="1" x14ac:dyDescent="0.2">
      <c r="A257" s="324">
        <v>240</v>
      </c>
      <c r="B257" s="325"/>
      <c r="C257" s="326"/>
      <c r="D257" s="327"/>
      <c r="E257" s="359"/>
      <c r="F257" s="328"/>
      <c r="G257" s="341"/>
      <c r="H257" s="342"/>
      <c r="I257" s="330"/>
      <c r="J257" s="331"/>
      <c r="K257" s="344"/>
      <c r="L257" s="333"/>
      <c r="M257" s="333"/>
      <c r="N257" s="334"/>
      <c r="O257" s="335"/>
      <c r="P257" s="336"/>
      <c r="Q257" s="337"/>
      <c r="R257" s="338"/>
      <c r="S257" s="339"/>
      <c r="T257" s="332"/>
      <c r="U257" s="340"/>
      <c r="V257" s="333"/>
      <c r="W257" s="450" t="s">
        <v>40</v>
      </c>
      <c r="X257" s="302"/>
      <c r="Y257" s="289"/>
      <c r="Z257" s="290"/>
      <c r="AA257" s="972">
        <f t="shared" si="18"/>
        <v>0</v>
      </c>
      <c r="AB257" s="293"/>
      <c r="AC257" s="280">
        <f t="shared" si="19"/>
        <v>0</v>
      </c>
      <c r="AD257" s="280">
        <f t="shared" si="16"/>
        <v>0</v>
      </c>
      <c r="AE257" s="280">
        <f t="shared" si="20"/>
        <v>0</v>
      </c>
      <c r="AF257" s="280">
        <f t="shared" si="17"/>
        <v>0</v>
      </c>
      <c r="AG257" s="294"/>
    </row>
    <row r="258" spans="1:33" s="22" customFormat="1" ht="16.5" customHeight="1" x14ac:dyDescent="0.2">
      <c r="A258" s="324">
        <v>241</v>
      </c>
      <c r="B258" s="325"/>
      <c r="C258" s="326"/>
      <c r="D258" s="327"/>
      <c r="E258" s="359"/>
      <c r="F258" s="328"/>
      <c r="G258" s="341"/>
      <c r="H258" s="342"/>
      <c r="I258" s="330"/>
      <c r="J258" s="331"/>
      <c r="K258" s="344"/>
      <c r="L258" s="333"/>
      <c r="M258" s="333"/>
      <c r="N258" s="334"/>
      <c r="O258" s="335"/>
      <c r="P258" s="336"/>
      <c r="Q258" s="337"/>
      <c r="R258" s="338"/>
      <c r="S258" s="339"/>
      <c r="T258" s="332"/>
      <c r="U258" s="340"/>
      <c r="V258" s="333"/>
      <c r="W258" s="450" t="s">
        <v>40</v>
      </c>
      <c r="X258" s="302"/>
      <c r="Y258" s="289"/>
      <c r="Z258" s="290"/>
      <c r="AA258" s="972">
        <f t="shared" si="18"/>
        <v>0</v>
      </c>
      <c r="AB258" s="293"/>
      <c r="AC258" s="280">
        <f t="shared" si="19"/>
        <v>0</v>
      </c>
      <c r="AD258" s="280">
        <f t="shared" si="16"/>
        <v>0</v>
      </c>
      <c r="AE258" s="280">
        <f t="shared" si="20"/>
        <v>0</v>
      </c>
      <c r="AF258" s="280">
        <f t="shared" si="17"/>
        <v>0</v>
      </c>
      <c r="AG258" s="294"/>
    </row>
    <row r="259" spans="1:33" s="22" customFormat="1" ht="16.5" customHeight="1" x14ac:dyDescent="0.2">
      <c r="A259" s="324">
        <v>242</v>
      </c>
      <c r="B259" s="325"/>
      <c r="C259" s="326"/>
      <c r="D259" s="327"/>
      <c r="E259" s="359"/>
      <c r="F259" s="328"/>
      <c r="G259" s="341"/>
      <c r="H259" s="342"/>
      <c r="I259" s="330"/>
      <c r="J259" s="331"/>
      <c r="K259" s="344"/>
      <c r="L259" s="333"/>
      <c r="M259" s="333"/>
      <c r="N259" s="334"/>
      <c r="O259" s="335"/>
      <c r="P259" s="336"/>
      <c r="Q259" s="337"/>
      <c r="R259" s="338"/>
      <c r="S259" s="339"/>
      <c r="T259" s="332"/>
      <c r="U259" s="340"/>
      <c r="V259" s="333"/>
      <c r="W259" s="450" t="s">
        <v>40</v>
      </c>
      <c r="X259" s="302"/>
      <c r="Y259" s="289"/>
      <c r="Z259" s="290"/>
      <c r="AA259" s="972">
        <f t="shared" si="18"/>
        <v>0</v>
      </c>
      <c r="AB259" s="293"/>
      <c r="AC259" s="280">
        <f t="shared" si="19"/>
        <v>0</v>
      </c>
      <c r="AD259" s="280">
        <f t="shared" si="16"/>
        <v>0</v>
      </c>
      <c r="AE259" s="280">
        <f t="shared" si="20"/>
        <v>0</v>
      </c>
      <c r="AF259" s="280">
        <f t="shared" si="17"/>
        <v>0</v>
      </c>
      <c r="AG259" s="294"/>
    </row>
    <row r="260" spans="1:33" s="22" customFormat="1" ht="16.5" customHeight="1" x14ac:dyDescent="0.2">
      <c r="A260" s="324">
        <v>243</v>
      </c>
      <c r="B260" s="325"/>
      <c r="C260" s="326"/>
      <c r="D260" s="327"/>
      <c r="E260" s="359"/>
      <c r="F260" s="328"/>
      <c r="G260" s="341"/>
      <c r="H260" s="342"/>
      <c r="I260" s="330"/>
      <c r="J260" s="331"/>
      <c r="K260" s="344"/>
      <c r="L260" s="333"/>
      <c r="M260" s="333"/>
      <c r="N260" s="334"/>
      <c r="O260" s="335"/>
      <c r="P260" s="336"/>
      <c r="Q260" s="337"/>
      <c r="R260" s="338"/>
      <c r="S260" s="339"/>
      <c r="T260" s="332"/>
      <c r="U260" s="340"/>
      <c r="V260" s="333"/>
      <c r="W260" s="450" t="s">
        <v>40</v>
      </c>
      <c r="X260" s="302"/>
      <c r="Y260" s="289"/>
      <c r="Z260" s="290"/>
      <c r="AA260" s="972">
        <f t="shared" si="18"/>
        <v>0</v>
      </c>
      <c r="AB260" s="293"/>
      <c r="AC260" s="280">
        <f t="shared" si="19"/>
        <v>0</v>
      </c>
      <c r="AD260" s="280">
        <f t="shared" si="16"/>
        <v>0</v>
      </c>
      <c r="AE260" s="280">
        <f t="shared" si="20"/>
        <v>0</v>
      </c>
      <c r="AF260" s="280">
        <f t="shared" si="17"/>
        <v>0</v>
      </c>
      <c r="AG260" s="294"/>
    </row>
    <row r="261" spans="1:33" s="22" customFormat="1" ht="16.5" customHeight="1" x14ac:dyDescent="0.2">
      <c r="A261" s="324">
        <v>244</v>
      </c>
      <c r="B261" s="325"/>
      <c r="C261" s="326"/>
      <c r="D261" s="327"/>
      <c r="E261" s="359"/>
      <c r="F261" s="328"/>
      <c r="G261" s="341"/>
      <c r="H261" s="342"/>
      <c r="I261" s="330"/>
      <c r="J261" s="331"/>
      <c r="K261" s="344"/>
      <c r="L261" s="333"/>
      <c r="M261" s="333"/>
      <c r="N261" s="334"/>
      <c r="O261" s="335"/>
      <c r="P261" s="336"/>
      <c r="Q261" s="337"/>
      <c r="R261" s="338"/>
      <c r="S261" s="339"/>
      <c r="T261" s="332"/>
      <c r="U261" s="340"/>
      <c r="V261" s="333"/>
      <c r="W261" s="450" t="s">
        <v>40</v>
      </c>
      <c r="X261" s="302"/>
      <c r="Y261" s="289"/>
      <c r="Z261" s="290"/>
      <c r="AA261" s="972">
        <f t="shared" si="18"/>
        <v>0</v>
      </c>
      <c r="AB261" s="293"/>
      <c r="AC261" s="280">
        <f t="shared" si="19"/>
        <v>0</v>
      </c>
      <c r="AD261" s="280">
        <f t="shared" si="16"/>
        <v>0</v>
      </c>
      <c r="AE261" s="280">
        <f t="shared" si="20"/>
        <v>0</v>
      </c>
      <c r="AF261" s="280">
        <f t="shared" si="17"/>
        <v>0</v>
      </c>
      <c r="AG261" s="294"/>
    </row>
    <row r="262" spans="1:33" s="22" customFormat="1" ht="16.5" customHeight="1" x14ac:dyDescent="0.2">
      <c r="A262" s="324">
        <v>245</v>
      </c>
      <c r="B262" s="325"/>
      <c r="C262" s="326"/>
      <c r="D262" s="327"/>
      <c r="E262" s="359"/>
      <c r="F262" s="328"/>
      <c r="G262" s="341"/>
      <c r="H262" s="342"/>
      <c r="I262" s="330"/>
      <c r="J262" s="331"/>
      <c r="K262" s="344"/>
      <c r="L262" s="333"/>
      <c r="M262" s="333"/>
      <c r="N262" s="334"/>
      <c r="O262" s="335"/>
      <c r="P262" s="336"/>
      <c r="Q262" s="337"/>
      <c r="R262" s="338"/>
      <c r="S262" s="339"/>
      <c r="T262" s="332"/>
      <c r="U262" s="340"/>
      <c r="V262" s="333"/>
      <c r="W262" s="450" t="s">
        <v>40</v>
      </c>
      <c r="X262" s="302"/>
      <c r="Y262" s="289"/>
      <c r="Z262" s="290"/>
      <c r="AA262" s="972">
        <f t="shared" si="18"/>
        <v>0</v>
      </c>
      <c r="AB262" s="293"/>
      <c r="AC262" s="280">
        <f t="shared" si="19"/>
        <v>0</v>
      </c>
      <c r="AD262" s="280">
        <f t="shared" si="16"/>
        <v>0</v>
      </c>
      <c r="AE262" s="280">
        <f t="shared" si="20"/>
        <v>0</v>
      </c>
      <c r="AF262" s="280">
        <f t="shared" si="17"/>
        <v>0</v>
      </c>
      <c r="AG262" s="294"/>
    </row>
    <row r="263" spans="1:33" s="22" customFormat="1" ht="16.5" customHeight="1" x14ac:dyDescent="0.2">
      <c r="A263" s="324">
        <v>246</v>
      </c>
      <c r="B263" s="325"/>
      <c r="C263" s="326"/>
      <c r="D263" s="327"/>
      <c r="E263" s="359"/>
      <c r="F263" s="328"/>
      <c r="G263" s="341"/>
      <c r="H263" s="342"/>
      <c r="I263" s="330"/>
      <c r="J263" s="331"/>
      <c r="K263" s="344"/>
      <c r="L263" s="333"/>
      <c r="M263" s="333"/>
      <c r="N263" s="334"/>
      <c r="O263" s="335"/>
      <c r="P263" s="336"/>
      <c r="Q263" s="337"/>
      <c r="R263" s="338"/>
      <c r="S263" s="339"/>
      <c r="T263" s="332"/>
      <c r="U263" s="340"/>
      <c r="V263" s="333"/>
      <c r="W263" s="450" t="s">
        <v>40</v>
      </c>
      <c r="X263" s="302"/>
      <c r="Y263" s="289"/>
      <c r="Z263" s="290"/>
      <c r="AA263" s="972">
        <f t="shared" si="18"/>
        <v>0</v>
      </c>
      <c r="AB263" s="293"/>
      <c r="AC263" s="280">
        <f t="shared" si="19"/>
        <v>0</v>
      </c>
      <c r="AD263" s="280">
        <f t="shared" si="16"/>
        <v>0</v>
      </c>
      <c r="AE263" s="280">
        <f t="shared" si="20"/>
        <v>0</v>
      </c>
      <c r="AF263" s="280">
        <f t="shared" si="17"/>
        <v>0</v>
      </c>
      <c r="AG263" s="294"/>
    </row>
    <row r="264" spans="1:33" s="22" customFormat="1" ht="16.5" customHeight="1" x14ac:dyDescent="0.2">
      <c r="A264" s="324">
        <v>247</v>
      </c>
      <c r="B264" s="325"/>
      <c r="C264" s="326"/>
      <c r="D264" s="327"/>
      <c r="E264" s="359"/>
      <c r="F264" s="328"/>
      <c r="G264" s="341"/>
      <c r="H264" s="342"/>
      <c r="I264" s="330"/>
      <c r="J264" s="331"/>
      <c r="K264" s="344"/>
      <c r="L264" s="333"/>
      <c r="M264" s="333"/>
      <c r="N264" s="334"/>
      <c r="O264" s="335"/>
      <c r="P264" s="336"/>
      <c r="Q264" s="337"/>
      <c r="R264" s="338"/>
      <c r="S264" s="339"/>
      <c r="T264" s="332"/>
      <c r="U264" s="340"/>
      <c r="V264" s="333"/>
      <c r="W264" s="450" t="s">
        <v>40</v>
      </c>
      <c r="X264" s="302"/>
      <c r="Y264" s="289"/>
      <c r="Z264" s="290"/>
      <c r="AA264" s="972">
        <f t="shared" si="18"/>
        <v>0</v>
      </c>
      <c r="AB264" s="293"/>
      <c r="AC264" s="280">
        <f t="shared" si="19"/>
        <v>0</v>
      </c>
      <c r="AD264" s="280">
        <f t="shared" si="16"/>
        <v>0</v>
      </c>
      <c r="AE264" s="280">
        <f t="shared" si="20"/>
        <v>0</v>
      </c>
      <c r="AF264" s="280">
        <f t="shared" si="17"/>
        <v>0</v>
      </c>
      <c r="AG264" s="294"/>
    </row>
    <row r="265" spans="1:33" s="22" customFormat="1" ht="16.5" customHeight="1" x14ac:dyDescent="0.2">
      <c r="A265" s="324">
        <v>248</v>
      </c>
      <c r="B265" s="325"/>
      <c r="C265" s="326"/>
      <c r="D265" s="327"/>
      <c r="E265" s="359"/>
      <c r="F265" s="328"/>
      <c r="G265" s="341"/>
      <c r="H265" s="342"/>
      <c r="I265" s="330"/>
      <c r="J265" s="331"/>
      <c r="K265" s="344"/>
      <c r="L265" s="333"/>
      <c r="M265" s="333"/>
      <c r="N265" s="334"/>
      <c r="O265" s="335"/>
      <c r="P265" s="336"/>
      <c r="Q265" s="337"/>
      <c r="R265" s="338"/>
      <c r="S265" s="339"/>
      <c r="T265" s="332"/>
      <c r="U265" s="340"/>
      <c r="V265" s="333"/>
      <c r="W265" s="450" t="s">
        <v>40</v>
      </c>
      <c r="X265" s="302"/>
      <c r="Y265" s="289"/>
      <c r="Z265" s="290"/>
      <c r="AA265" s="972">
        <f t="shared" si="18"/>
        <v>0</v>
      </c>
      <c r="AB265" s="293"/>
      <c r="AC265" s="280">
        <f t="shared" si="19"/>
        <v>0</v>
      </c>
      <c r="AD265" s="280">
        <f t="shared" si="16"/>
        <v>0</v>
      </c>
      <c r="AE265" s="280">
        <f t="shared" si="20"/>
        <v>0</v>
      </c>
      <c r="AF265" s="280">
        <f t="shared" si="17"/>
        <v>0</v>
      </c>
      <c r="AG265" s="294"/>
    </row>
    <row r="266" spans="1:33" s="22" customFormat="1" ht="16.5" customHeight="1" x14ac:dyDescent="0.2">
      <c r="A266" s="324">
        <v>249</v>
      </c>
      <c r="B266" s="325"/>
      <c r="C266" s="326"/>
      <c r="D266" s="327"/>
      <c r="E266" s="359"/>
      <c r="F266" s="328"/>
      <c r="G266" s="341"/>
      <c r="H266" s="342"/>
      <c r="I266" s="330"/>
      <c r="J266" s="331"/>
      <c r="K266" s="344"/>
      <c r="L266" s="333"/>
      <c r="M266" s="333"/>
      <c r="N266" s="334"/>
      <c r="O266" s="335"/>
      <c r="P266" s="336"/>
      <c r="Q266" s="337"/>
      <c r="R266" s="338"/>
      <c r="S266" s="339"/>
      <c r="T266" s="332"/>
      <c r="U266" s="340"/>
      <c r="V266" s="333"/>
      <c r="W266" s="450" t="s">
        <v>40</v>
      </c>
      <c r="X266" s="302"/>
      <c r="Y266" s="289"/>
      <c r="Z266" s="290"/>
      <c r="AA266" s="972">
        <f t="shared" si="18"/>
        <v>0</v>
      </c>
      <c r="AB266" s="293"/>
      <c r="AC266" s="280">
        <f t="shared" si="19"/>
        <v>0</v>
      </c>
      <c r="AD266" s="280">
        <f t="shared" si="16"/>
        <v>0</v>
      </c>
      <c r="AE266" s="280">
        <f t="shared" si="20"/>
        <v>0</v>
      </c>
      <c r="AF266" s="280">
        <f t="shared" si="17"/>
        <v>0</v>
      </c>
      <c r="AG266" s="294"/>
    </row>
    <row r="267" spans="1:33" s="22" customFormat="1" ht="16.5" customHeight="1" x14ac:dyDescent="0.2">
      <c r="A267" s="324">
        <v>250</v>
      </c>
      <c r="B267" s="325"/>
      <c r="C267" s="326"/>
      <c r="D267" s="327"/>
      <c r="E267" s="359"/>
      <c r="F267" s="328"/>
      <c r="G267" s="341"/>
      <c r="H267" s="342"/>
      <c r="I267" s="330"/>
      <c r="J267" s="331"/>
      <c r="K267" s="344"/>
      <c r="L267" s="333"/>
      <c r="M267" s="333"/>
      <c r="N267" s="334"/>
      <c r="O267" s="335"/>
      <c r="P267" s="336"/>
      <c r="Q267" s="337"/>
      <c r="R267" s="338"/>
      <c r="S267" s="339"/>
      <c r="T267" s="332"/>
      <c r="U267" s="340"/>
      <c r="V267" s="333"/>
      <c r="W267" s="450" t="s">
        <v>40</v>
      </c>
      <c r="X267" s="302"/>
      <c r="Y267" s="289"/>
      <c r="Z267" s="290"/>
      <c r="AA267" s="972">
        <f t="shared" si="18"/>
        <v>0</v>
      </c>
      <c r="AB267" s="293"/>
      <c r="AC267" s="280">
        <f t="shared" si="19"/>
        <v>0</v>
      </c>
      <c r="AD267" s="280">
        <f t="shared" si="16"/>
        <v>0</v>
      </c>
      <c r="AE267" s="280">
        <f t="shared" si="20"/>
        <v>0</v>
      </c>
      <c r="AF267" s="280">
        <f t="shared" si="17"/>
        <v>0</v>
      </c>
      <c r="AG267" s="294"/>
    </row>
    <row r="268" spans="1:33" s="22" customFormat="1" ht="16.5" customHeight="1" x14ac:dyDescent="0.2">
      <c r="A268" s="324">
        <v>251</v>
      </c>
      <c r="B268" s="325"/>
      <c r="C268" s="326"/>
      <c r="D268" s="327"/>
      <c r="E268" s="359"/>
      <c r="F268" s="328"/>
      <c r="G268" s="341"/>
      <c r="H268" s="342"/>
      <c r="I268" s="330"/>
      <c r="J268" s="331"/>
      <c r="K268" s="344"/>
      <c r="L268" s="333"/>
      <c r="M268" s="333"/>
      <c r="N268" s="334"/>
      <c r="O268" s="335"/>
      <c r="P268" s="336"/>
      <c r="Q268" s="337"/>
      <c r="R268" s="338"/>
      <c r="S268" s="339"/>
      <c r="T268" s="332"/>
      <c r="U268" s="340"/>
      <c r="V268" s="333"/>
      <c r="W268" s="450" t="s">
        <v>40</v>
      </c>
      <c r="X268" s="302"/>
      <c r="Y268" s="289"/>
      <c r="Z268" s="290"/>
      <c r="AA268" s="972">
        <f t="shared" si="18"/>
        <v>0</v>
      </c>
      <c r="AB268" s="293"/>
      <c r="AC268" s="280">
        <f t="shared" si="19"/>
        <v>0</v>
      </c>
      <c r="AD268" s="280">
        <f t="shared" si="16"/>
        <v>0</v>
      </c>
      <c r="AE268" s="280">
        <f t="shared" si="20"/>
        <v>0</v>
      </c>
      <c r="AF268" s="280">
        <f t="shared" si="17"/>
        <v>0</v>
      </c>
      <c r="AG268" s="294"/>
    </row>
    <row r="269" spans="1:33" s="22" customFormat="1" ht="16.5" customHeight="1" x14ac:dyDescent="0.2">
      <c r="A269" s="324">
        <v>252</v>
      </c>
      <c r="B269" s="325"/>
      <c r="C269" s="326"/>
      <c r="D269" s="327"/>
      <c r="E269" s="359"/>
      <c r="F269" s="328"/>
      <c r="G269" s="341"/>
      <c r="H269" s="342"/>
      <c r="I269" s="330"/>
      <c r="J269" s="331"/>
      <c r="K269" s="344"/>
      <c r="L269" s="333"/>
      <c r="M269" s="333"/>
      <c r="N269" s="334"/>
      <c r="O269" s="335"/>
      <c r="P269" s="336"/>
      <c r="Q269" s="337"/>
      <c r="R269" s="338"/>
      <c r="S269" s="339"/>
      <c r="T269" s="332"/>
      <c r="U269" s="340"/>
      <c r="V269" s="333"/>
      <c r="W269" s="450" t="s">
        <v>40</v>
      </c>
      <c r="X269" s="302"/>
      <c r="Y269" s="289"/>
      <c r="Z269" s="290"/>
      <c r="AA269" s="972">
        <f t="shared" si="18"/>
        <v>0</v>
      </c>
      <c r="AB269" s="293"/>
      <c r="AC269" s="280">
        <f t="shared" si="19"/>
        <v>0</v>
      </c>
      <c r="AD269" s="280">
        <f t="shared" si="16"/>
        <v>0</v>
      </c>
      <c r="AE269" s="280">
        <f t="shared" si="20"/>
        <v>0</v>
      </c>
      <c r="AF269" s="280">
        <f t="shared" si="17"/>
        <v>0</v>
      </c>
      <c r="AG269" s="294"/>
    </row>
    <row r="270" spans="1:33" s="22" customFormat="1" ht="16.5" customHeight="1" x14ac:dyDescent="0.2">
      <c r="A270" s="324">
        <v>253</v>
      </c>
      <c r="B270" s="325"/>
      <c r="C270" s="326"/>
      <c r="D270" s="327"/>
      <c r="E270" s="359"/>
      <c r="F270" s="328"/>
      <c r="G270" s="341"/>
      <c r="H270" s="342"/>
      <c r="I270" s="330"/>
      <c r="J270" s="331"/>
      <c r="K270" s="344"/>
      <c r="L270" s="333"/>
      <c r="M270" s="333"/>
      <c r="N270" s="334"/>
      <c r="O270" s="335"/>
      <c r="P270" s="336"/>
      <c r="Q270" s="337"/>
      <c r="R270" s="338"/>
      <c r="S270" s="339"/>
      <c r="T270" s="332"/>
      <c r="U270" s="340"/>
      <c r="V270" s="333"/>
      <c r="W270" s="450" t="s">
        <v>40</v>
      </c>
      <c r="X270" s="302"/>
      <c r="Y270" s="289"/>
      <c r="Z270" s="290"/>
      <c r="AA270" s="972">
        <f t="shared" si="18"/>
        <v>0</v>
      </c>
      <c r="AB270" s="293"/>
      <c r="AC270" s="280">
        <f t="shared" si="19"/>
        <v>0</v>
      </c>
      <c r="AD270" s="280">
        <f t="shared" si="16"/>
        <v>0</v>
      </c>
      <c r="AE270" s="280">
        <f t="shared" si="20"/>
        <v>0</v>
      </c>
      <c r="AF270" s="280">
        <f t="shared" si="17"/>
        <v>0</v>
      </c>
      <c r="AG270" s="294"/>
    </row>
    <row r="271" spans="1:33" s="22" customFormat="1" ht="16.5" customHeight="1" x14ac:dyDescent="0.2">
      <c r="A271" s="324">
        <v>254</v>
      </c>
      <c r="B271" s="325"/>
      <c r="C271" s="326"/>
      <c r="D271" s="327"/>
      <c r="E271" s="359"/>
      <c r="F271" s="328"/>
      <c r="G271" s="341"/>
      <c r="H271" s="342"/>
      <c r="I271" s="330"/>
      <c r="J271" s="331"/>
      <c r="K271" s="344"/>
      <c r="L271" s="333"/>
      <c r="M271" s="333"/>
      <c r="N271" s="334"/>
      <c r="O271" s="335"/>
      <c r="P271" s="336"/>
      <c r="Q271" s="337"/>
      <c r="R271" s="338"/>
      <c r="S271" s="339"/>
      <c r="T271" s="332"/>
      <c r="U271" s="340"/>
      <c r="V271" s="333"/>
      <c r="W271" s="450" t="s">
        <v>40</v>
      </c>
      <c r="X271" s="302"/>
      <c r="Y271" s="289"/>
      <c r="Z271" s="290"/>
      <c r="AA271" s="972">
        <f t="shared" si="18"/>
        <v>0</v>
      </c>
      <c r="AB271" s="293"/>
      <c r="AC271" s="280">
        <f t="shared" si="19"/>
        <v>0</v>
      </c>
      <c r="AD271" s="280">
        <f t="shared" si="16"/>
        <v>0</v>
      </c>
      <c r="AE271" s="280">
        <f t="shared" si="20"/>
        <v>0</v>
      </c>
      <c r="AF271" s="280">
        <f t="shared" si="17"/>
        <v>0</v>
      </c>
      <c r="AG271" s="294"/>
    </row>
    <row r="272" spans="1:33" s="22" customFormat="1" ht="16.5" customHeight="1" x14ac:dyDescent="0.2">
      <c r="A272" s="324">
        <v>255</v>
      </c>
      <c r="B272" s="325"/>
      <c r="C272" s="326"/>
      <c r="D272" s="327"/>
      <c r="E272" s="359"/>
      <c r="F272" s="328"/>
      <c r="G272" s="341"/>
      <c r="H272" s="342"/>
      <c r="I272" s="330"/>
      <c r="J272" s="331"/>
      <c r="K272" s="344"/>
      <c r="L272" s="333"/>
      <c r="M272" s="333"/>
      <c r="N272" s="334"/>
      <c r="O272" s="335"/>
      <c r="P272" s="336"/>
      <c r="Q272" s="337"/>
      <c r="R272" s="338"/>
      <c r="S272" s="339"/>
      <c r="T272" s="332"/>
      <c r="U272" s="340"/>
      <c r="V272" s="333"/>
      <c r="W272" s="450" t="s">
        <v>40</v>
      </c>
      <c r="X272" s="302"/>
      <c r="Y272" s="289"/>
      <c r="Z272" s="290"/>
      <c r="AA272" s="972">
        <f t="shared" si="18"/>
        <v>0</v>
      </c>
      <c r="AB272" s="293"/>
      <c r="AC272" s="280">
        <f t="shared" si="19"/>
        <v>0</v>
      </c>
      <c r="AD272" s="280">
        <f t="shared" si="16"/>
        <v>0</v>
      </c>
      <c r="AE272" s="280">
        <f t="shared" si="20"/>
        <v>0</v>
      </c>
      <c r="AF272" s="280">
        <f t="shared" si="17"/>
        <v>0</v>
      </c>
      <c r="AG272" s="294"/>
    </row>
    <row r="273" spans="1:33" s="22" customFormat="1" ht="16.5" customHeight="1" x14ac:dyDescent="0.2">
      <c r="A273" s="324">
        <v>256</v>
      </c>
      <c r="B273" s="325"/>
      <c r="C273" s="326"/>
      <c r="D273" s="327"/>
      <c r="E273" s="359"/>
      <c r="F273" s="328"/>
      <c r="G273" s="341"/>
      <c r="H273" s="342"/>
      <c r="I273" s="330"/>
      <c r="J273" s="331"/>
      <c r="K273" s="344"/>
      <c r="L273" s="333"/>
      <c r="M273" s="333"/>
      <c r="N273" s="334"/>
      <c r="O273" s="335"/>
      <c r="P273" s="336"/>
      <c r="Q273" s="337"/>
      <c r="R273" s="338"/>
      <c r="S273" s="339"/>
      <c r="T273" s="332"/>
      <c r="U273" s="340"/>
      <c r="V273" s="333"/>
      <c r="W273" s="450" t="s">
        <v>40</v>
      </c>
      <c r="X273" s="302"/>
      <c r="Y273" s="289"/>
      <c r="Z273" s="290"/>
      <c r="AA273" s="972">
        <f t="shared" si="18"/>
        <v>0</v>
      </c>
      <c r="AB273" s="293"/>
      <c r="AC273" s="280">
        <f t="shared" si="19"/>
        <v>0</v>
      </c>
      <c r="AD273" s="280">
        <f t="shared" si="16"/>
        <v>0</v>
      </c>
      <c r="AE273" s="280">
        <f t="shared" si="20"/>
        <v>0</v>
      </c>
      <c r="AF273" s="280">
        <f t="shared" si="17"/>
        <v>0</v>
      </c>
      <c r="AG273" s="294"/>
    </row>
    <row r="274" spans="1:33" s="22" customFormat="1" ht="16.5" customHeight="1" x14ac:dyDescent="0.2">
      <c r="A274" s="324">
        <v>257</v>
      </c>
      <c r="B274" s="325"/>
      <c r="C274" s="326"/>
      <c r="D274" s="327"/>
      <c r="E274" s="359"/>
      <c r="F274" s="328"/>
      <c r="G274" s="341"/>
      <c r="H274" s="342"/>
      <c r="I274" s="330"/>
      <c r="J274" s="331"/>
      <c r="K274" s="344"/>
      <c r="L274" s="333"/>
      <c r="M274" s="333"/>
      <c r="N274" s="334"/>
      <c r="O274" s="335"/>
      <c r="P274" s="336"/>
      <c r="Q274" s="337"/>
      <c r="R274" s="338"/>
      <c r="S274" s="339"/>
      <c r="T274" s="332"/>
      <c r="U274" s="340"/>
      <c r="V274" s="333"/>
      <c r="W274" s="450" t="s">
        <v>40</v>
      </c>
      <c r="X274" s="302"/>
      <c r="Y274" s="289"/>
      <c r="Z274" s="290"/>
      <c r="AA274" s="972">
        <f t="shared" si="18"/>
        <v>0</v>
      </c>
      <c r="AB274" s="293"/>
      <c r="AC274" s="280">
        <f t="shared" si="19"/>
        <v>0</v>
      </c>
      <c r="AD274" s="280">
        <f t="shared" si="16"/>
        <v>0</v>
      </c>
      <c r="AE274" s="280">
        <f t="shared" si="20"/>
        <v>0</v>
      </c>
      <c r="AF274" s="280">
        <f t="shared" si="17"/>
        <v>0</v>
      </c>
      <c r="AG274" s="294"/>
    </row>
    <row r="275" spans="1:33" s="22" customFormat="1" ht="16.5" customHeight="1" x14ac:dyDescent="0.2">
      <c r="A275" s="324">
        <v>258</v>
      </c>
      <c r="B275" s="325"/>
      <c r="C275" s="326"/>
      <c r="D275" s="327"/>
      <c r="E275" s="359"/>
      <c r="F275" s="328"/>
      <c r="G275" s="341"/>
      <c r="H275" s="342"/>
      <c r="I275" s="330"/>
      <c r="J275" s="331"/>
      <c r="K275" s="344"/>
      <c r="L275" s="333"/>
      <c r="M275" s="333"/>
      <c r="N275" s="334"/>
      <c r="O275" s="335"/>
      <c r="P275" s="336"/>
      <c r="Q275" s="337"/>
      <c r="R275" s="338"/>
      <c r="S275" s="339"/>
      <c r="T275" s="332"/>
      <c r="U275" s="340"/>
      <c r="V275" s="333"/>
      <c r="W275" s="450" t="s">
        <v>40</v>
      </c>
      <c r="X275" s="302"/>
      <c r="Y275" s="289"/>
      <c r="Z275" s="290"/>
      <c r="AA275" s="972">
        <f t="shared" si="18"/>
        <v>0</v>
      </c>
      <c r="AB275" s="293"/>
      <c r="AC275" s="280">
        <f t="shared" si="19"/>
        <v>0</v>
      </c>
      <c r="AD275" s="280">
        <f t="shared" ref="AD275:AD338" si="21">IF($L275&lt;&gt;"",IF(AND($U275&lt;&gt;"",ABS($U275)&lt;&gt;ABS($L275),OR(AND(ISNONTEXT($N275),ABS($U275)&gt;ABS($L275)),$N275="")),1,0),0)</f>
        <v>0</v>
      </c>
      <c r="AE275" s="280">
        <f t="shared" si="20"/>
        <v>0</v>
      </c>
      <c r="AF275" s="280">
        <f t="shared" ref="AF275:AF338" si="22">IF(AND($X275&lt;&gt;0,$U275&lt;&gt;"",$M275&lt;&gt;"",ABS($X275)&gt;ABS($M275)),1,0)</f>
        <v>0</v>
      </c>
      <c r="AG275" s="294"/>
    </row>
    <row r="276" spans="1:33" s="22" customFormat="1" ht="16.5" customHeight="1" x14ac:dyDescent="0.2">
      <c r="A276" s="324">
        <v>259</v>
      </c>
      <c r="B276" s="325"/>
      <c r="C276" s="326"/>
      <c r="D276" s="327"/>
      <c r="E276" s="359"/>
      <c r="F276" s="328"/>
      <c r="G276" s="341"/>
      <c r="H276" s="342"/>
      <c r="I276" s="330"/>
      <c r="J276" s="331"/>
      <c r="K276" s="344"/>
      <c r="L276" s="333"/>
      <c r="M276" s="333"/>
      <c r="N276" s="334"/>
      <c r="O276" s="335"/>
      <c r="P276" s="336"/>
      <c r="Q276" s="337"/>
      <c r="R276" s="338"/>
      <c r="S276" s="339"/>
      <c r="T276" s="332"/>
      <c r="U276" s="340"/>
      <c r="V276" s="333"/>
      <c r="W276" s="450" t="s">
        <v>40</v>
      </c>
      <c r="X276" s="302"/>
      <c r="Y276" s="289"/>
      <c r="Z276" s="290"/>
      <c r="AA276" s="972">
        <f t="shared" ref="AA276:AA339" si="23">IFERROR(X276+Y276,0)</f>
        <v>0</v>
      </c>
      <c r="AB276" s="293"/>
      <c r="AC276" s="280">
        <f t="shared" ref="AC276:AC339" si="24">IF(AND($M276&lt;&gt;"",ABS($M276)&gt;ABS($L276)),1,0)</f>
        <v>0</v>
      </c>
      <c r="AD276" s="280">
        <f t="shared" si="21"/>
        <v>0</v>
      </c>
      <c r="AE276" s="280">
        <f t="shared" ref="AE276:AE339" si="25">IF(AND($X276&lt;&gt;0,$U276&lt;&gt;"",ABS($X276)&gt;ABS($U276)),1,0)</f>
        <v>0</v>
      </c>
      <c r="AF276" s="280">
        <f t="shared" si="22"/>
        <v>0</v>
      </c>
      <c r="AG276" s="294"/>
    </row>
    <row r="277" spans="1:33" s="22" customFormat="1" ht="16.5" customHeight="1" x14ac:dyDescent="0.2">
      <c r="A277" s="324">
        <v>260</v>
      </c>
      <c r="B277" s="325"/>
      <c r="C277" s="326"/>
      <c r="D277" s="327"/>
      <c r="E277" s="359"/>
      <c r="F277" s="328"/>
      <c r="G277" s="341"/>
      <c r="H277" s="342"/>
      <c r="I277" s="330"/>
      <c r="J277" s="331"/>
      <c r="K277" s="344"/>
      <c r="L277" s="333"/>
      <c r="M277" s="333"/>
      <c r="N277" s="334"/>
      <c r="O277" s="335"/>
      <c r="P277" s="336"/>
      <c r="Q277" s="337"/>
      <c r="R277" s="338"/>
      <c r="S277" s="339"/>
      <c r="T277" s="332"/>
      <c r="U277" s="340"/>
      <c r="V277" s="333"/>
      <c r="W277" s="450" t="s">
        <v>40</v>
      </c>
      <c r="X277" s="302"/>
      <c r="Y277" s="289"/>
      <c r="Z277" s="290"/>
      <c r="AA277" s="972">
        <f t="shared" si="23"/>
        <v>0</v>
      </c>
      <c r="AB277" s="293"/>
      <c r="AC277" s="280">
        <f t="shared" si="24"/>
        <v>0</v>
      </c>
      <c r="AD277" s="280">
        <f t="shared" si="21"/>
        <v>0</v>
      </c>
      <c r="AE277" s="280">
        <f t="shared" si="25"/>
        <v>0</v>
      </c>
      <c r="AF277" s="280">
        <f t="shared" si="22"/>
        <v>0</v>
      </c>
      <c r="AG277" s="294"/>
    </row>
    <row r="278" spans="1:33" s="22" customFormat="1" ht="16.5" customHeight="1" x14ac:dyDescent="0.2">
      <c r="A278" s="324">
        <v>261</v>
      </c>
      <c r="B278" s="325"/>
      <c r="C278" s="326"/>
      <c r="D278" s="327"/>
      <c r="E278" s="359"/>
      <c r="F278" s="328"/>
      <c r="G278" s="341"/>
      <c r="H278" s="342"/>
      <c r="I278" s="330"/>
      <c r="J278" s="331"/>
      <c r="K278" s="344"/>
      <c r="L278" s="333"/>
      <c r="M278" s="333"/>
      <c r="N278" s="334"/>
      <c r="O278" s="335"/>
      <c r="P278" s="336"/>
      <c r="Q278" s="337"/>
      <c r="R278" s="338"/>
      <c r="S278" s="339"/>
      <c r="T278" s="332"/>
      <c r="U278" s="340"/>
      <c r="V278" s="333"/>
      <c r="W278" s="450" t="s">
        <v>40</v>
      </c>
      <c r="X278" s="302"/>
      <c r="Y278" s="289"/>
      <c r="Z278" s="290"/>
      <c r="AA278" s="972">
        <f t="shared" si="23"/>
        <v>0</v>
      </c>
      <c r="AB278" s="293"/>
      <c r="AC278" s="280">
        <f t="shared" si="24"/>
        <v>0</v>
      </c>
      <c r="AD278" s="280">
        <f t="shared" si="21"/>
        <v>0</v>
      </c>
      <c r="AE278" s="280">
        <f t="shared" si="25"/>
        <v>0</v>
      </c>
      <c r="AF278" s="280">
        <f t="shared" si="22"/>
        <v>0</v>
      </c>
      <c r="AG278" s="294"/>
    </row>
    <row r="279" spans="1:33" s="22" customFormat="1" ht="16.5" customHeight="1" x14ac:dyDescent="0.2">
      <c r="A279" s="324">
        <v>262</v>
      </c>
      <c r="B279" s="325"/>
      <c r="C279" s="326"/>
      <c r="D279" s="327"/>
      <c r="E279" s="359"/>
      <c r="F279" s="328"/>
      <c r="G279" s="341"/>
      <c r="H279" s="342"/>
      <c r="I279" s="330"/>
      <c r="J279" s="331"/>
      <c r="K279" s="344"/>
      <c r="L279" s="333"/>
      <c r="M279" s="333"/>
      <c r="N279" s="334"/>
      <c r="O279" s="335"/>
      <c r="P279" s="336"/>
      <c r="Q279" s="337"/>
      <c r="R279" s="338"/>
      <c r="S279" s="339"/>
      <c r="T279" s="332"/>
      <c r="U279" s="340"/>
      <c r="V279" s="333"/>
      <c r="W279" s="450" t="s">
        <v>40</v>
      </c>
      <c r="X279" s="302"/>
      <c r="Y279" s="289"/>
      <c r="Z279" s="290"/>
      <c r="AA279" s="972">
        <f t="shared" si="23"/>
        <v>0</v>
      </c>
      <c r="AB279" s="293"/>
      <c r="AC279" s="280">
        <f t="shared" si="24"/>
        <v>0</v>
      </c>
      <c r="AD279" s="280">
        <f t="shared" si="21"/>
        <v>0</v>
      </c>
      <c r="AE279" s="280">
        <f t="shared" si="25"/>
        <v>0</v>
      </c>
      <c r="AF279" s="280">
        <f t="shared" si="22"/>
        <v>0</v>
      </c>
      <c r="AG279" s="294"/>
    </row>
    <row r="280" spans="1:33" s="22" customFormat="1" ht="16.5" customHeight="1" x14ac:dyDescent="0.2">
      <c r="A280" s="324">
        <v>263</v>
      </c>
      <c r="B280" s="325"/>
      <c r="C280" s="326"/>
      <c r="D280" s="327"/>
      <c r="E280" s="359"/>
      <c r="F280" s="328"/>
      <c r="G280" s="341"/>
      <c r="H280" s="342"/>
      <c r="I280" s="330"/>
      <c r="J280" s="331"/>
      <c r="K280" s="344"/>
      <c r="L280" s="333"/>
      <c r="M280" s="333"/>
      <c r="N280" s="334"/>
      <c r="O280" s="335"/>
      <c r="P280" s="336"/>
      <c r="Q280" s="337"/>
      <c r="R280" s="338"/>
      <c r="S280" s="339"/>
      <c r="T280" s="332"/>
      <c r="U280" s="340"/>
      <c r="V280" s="333"/>
      <c r="W280" s="450" t="s">
        <v>40</v>
      </c>
      <c r="X280" s="302"/>
      <c r="Y280" s="289"/>
      <c r="Z280" s="290"/>
      <c r="AA280" s="972">
        <f t="shared" si="23"/>
        <v>0</v>
      </c>
      <c r="AB280" s="293"/>
      <c r="AC280" s="280">
        <f t="shared" si="24"/>
        <v>0</v>
      </c>
      <c r="AD280" s="280">
        <f t="shared" si="21"/>
        <v>0</v>
      </c>
      <c r="AE280" s="280">
        <f t="shared" si="25"/>
        <v>0</v>
      </c>
      <c r="AF280" s="280">
        <f t="shared" si="22"/>
        <v>0</v>
      </c>
      <c r="AG280" s="294"/>
    </row>
    <row r="281" spans="1:33" s="22" customFormat="1" ht="16.5" customHeight="1" x14ac:dyDescent="0.2">
      <c r="A281" s="324">
        <v>264</v>
      </c>
      <c r="B281" s="325"/>
      <c r="C281" s="326"/>
      <c r="D281" s="327"/>
      <c r="E281" s="359"/>
      <c r="F281" s="328"/>
      <c r="G281" s="341"/>
      <c r="H281" s="342"/>
      <c r="I281" s="330"/>
      <c r="J281" s="331"/>
      <c r="K281" s="344"/>
      <c r="L281" s="333"/>
      <c r="M281" s="333"/>
      <c r="N281" s="334"/>
      <c r="O281" s="335"/>
      <c r="P281" s="336"/>
      <c r="Q281" s="337"/>
      <c r="R281" s="338"/>
      <c r="S281" s="339"/>
      <c r="T281" s="332"/>
      <c r="U281" s="340"/>
      <c r="V281" s="333"/>
      <c r="W281" s="450" t="s">
        <v>40</v>
      </c>
      <c r="X281" s="302"/>
      <c r="Y281" s="289"/>
      <c r="Z281" s="290"/>
      <c r="AA281" s="972">
        <f t="shared" si="23"/>
        <v>0</v>
      </c>
      <c r="AB281" s="293"/>
      <c r="AC281" s="280">
        <f t="shared" si="24"/>
        <v>0</v>
      </c>
      <c r="AD281" s="280">
        <f t="shared" si="21"/>
        <v>0</v>
      </c>
      <c r="AE281" s="280">
        <f t="shared" si="25"/>
        <v>0</v>
      </c>
      <c r="AF281" s="280">
        <f t="shared" si="22"/>
        <v>0</v>
      </c>
      <c r="AG281" s="294"/>
    </row>
    <row r="282" spans="1:33" s="22" customFormat="1" ht="16.5" customHeight="1" x14ac:dyDescent="0.2">
      <c r="A282" s="324">
        <v>265</v>
      </c>
      <c r="B282" s="325"/>
      <c r="C282" s="326"/>
      <c r="D282" s="327"/>
      <c r="E282" s="359"/>
      <c r="F282" s="328"/>
      <c r="G282" s="341"/>
      <c r="H282" s="342"/>
      <c r="I282" s="330"/>
      <c r="J282" s="331"/>
      <c r="K282" s="344"/>
      <c r="L282" s="333"/>
      <c r="M282" s="333"/>
      <c r="N282" s="334"/>
      <c r="O282" s="335"/>
      <c r="P282" s="336"/>
      <c r="Q282" s="337"/>
      <c r="R282" s="338"/>
      <c r="S282" s="339"/>
      <c r="T282" s="332"/>
      <c r="U282" s="340"/>
      <c r="V282" s="333"/>
      <c r="W282" s="450" t="s">
        <v>40</v>
      </c>
      <c r="X282" s="302"/>
      <c r="Y282" s="289"/>
      <c r="Z282" s="290"/>
      <c r="AA282" s="972">
        <f t="shared" si="23"/>
        <v>0</v>
      </c>
      <c r="AB282" s="293"/>
      <c r="AC282" s="280">
        <f t="shared" si="24"/>
        <v>0</v>
      </c>
      <c r="AD282" s="280">
        <f t="shared" si="21"/>
        <v>0</v>
      </c>
      <c r="AE282" s="280">
        <f t="shared" si="25"/>
        <v>0</v>
      </c>
      <c r="AF282" s="280">
        <f t="shared" si="22"/>
        <v>0</v>
      </c>
      <c r="AG282" s="294"/>
    </row>
    <row r="283" spans="1:33" s="22" customFormat="1" ht="16.5" customHeight="1" x14ac:dyDescent="0.2">
      <c r="A283" s="324">
        <v>266</v>
      </c>
      <c r="B283" s="325"/>
      <c r="C283" s="326"/>
      <c r="D283" s="327"/>
      <c r="E283" s="359"/>
      <c r="F283" s="328"/>
      <c r="G283" s="341"/>
      <c r="H283" s="342"/>
      <c r="I283" s="330"/>
      <c r="J283" s="331"/>
      <c r="K283" s="344"/>
      <c r="L283" s="333"/>
      <c r="M283" s="333"/>
      <c r="N283" s="334"/>
      <c r="O283" s="335"/>
      <c r="P283" s="336"/>
      <c r="Q283" s="337"/>
      <c r="R283" s="338"/>
      <c r="S283" s="339"/>
      <c r="T283" s="332"/>
      <c r="U283" s="340"/>
      <c r="V283" s="333"/>
      <c r="W283" s="450" t="s">
        <v>40</v>
      </c>
      <c r="X283" s="302"/>
      <c r="Y283" s="289"/>
      <c r="Z283" s="290"/>
      <c r="AA283" s="972">
        <f t="shared" si="23"/>
        <v>0</v>
      </c>
      <c r="AB283" s="293"/>
      <c r="AC283" s="280">
        <f t="shared" si="24"/>
        <v>0</v>
      </c>
      <c r="AD283" s="280">
        <f t="shared" si="21"/>
        <v>0</v>
      </c>
      <c r="AE283" s="280">
        <f t="shared" si="25"/>
        <v>0</v>
      </c>
      <c r="AF283" s="280">
        <f t="shared" si="22"/>
        <v>0</v>
      </c>
      <c r="AG283" s="294"/>
    </row>
    <row r="284" spans="1:33" s="22" customFormat="1" ht="16.5" customHeight="1" x14ac:dyDescent="0.2">
      <c r="A284" s="324">
        <v>267</v>
      </c>
      <c r="B284" s="325"/>
      <c r="C284" s="326"/>
      <c r="D284" s="327"/>
      <c r="E284" s="359"/>
      <c r="F284" s="328"/>
      <c r="G284" s="341"/>
      <c r="H284" s="342"/>
      <c r="I284" s="330"/>
      <c r="J284" s="331"/>
      <c r="K284" s="344"/>
      <c r="L284" s="333"/>
      <c r="M284" s="333"/>
      <c r="N284" s="334"/>
      <c r="O284" s="335"/>
      <c r="P284" s="336"/>
      <c r="Q284" s="337"/>
      <c r="R284" s="338"/>
      <c r="S284" s="339"/>
      <c r="T284" s="332"/>
      <c r="U284" s="340"/>
      <c r="V284" s="333"/>
      <c r="W284" s="450" t="s">
        <v>40</v>
      </c>
      <c r="X284" s="302"/>
      <c r="Y284" s="289"/>
      <c r="Z284" s="290"/>
      <c r="AA284" s="972">
        <f t="shared" si="23"/>
        <v>0</v>
      </c>
      <c r="AB284" s="293"/>
      <c r="AC284" s="280">
        <f t="shared" si="24"/>
        <v>0</v>
      </c>
      <c r="AD284" s="280">
        <f t="shared" si="21"/>
        <v>0</v>
      </c>
      <c r="AE284" s="280">
        <f t="shared" si="25"/>
        <v>0</v>
      </c>
      <c r="AF284" s="280">
        <f t="shared" si="22"/>
        <v>0</v>
      </c>
      <c r="AG284" s="294"/>
    </row>
    <row r="285" spans="1:33" s="22" customFormat="1" ht="16.5" customHeight="1" x14ac:dyDescent="0.2">
      <c r="A285" s="324">
        <v>268</v>
      </c>
      <c r="B285" s="325"/>
      <c r="C285" s="326"/>
      <c r="D285" s="327"/>
      <c r="E285" s="359"/>
      <c r="F285" s="328"/>
      <c r="G285" s="341"/>
      <c r="H285" s="342"/>
      <c r="I285" s="330"/>
      <c r="J285" s="331"/>
      <c r="K285" s="344"/>
      <c r="L285" s="333"/>
      <c r="M285" s="333"/>
      <c r="N285" s="334"/>
      <c r="O285" s="335"/>
      <c r="P285" s="336"/>
      <c r="Q285" s="337"/>
      <c r="R285" s="338"/>
      <c r="S285" s="339"/>
      <c r="T285" s="332"/>
      <c r="U285" s="340"/>
      <c r="V285" s="333"/>
      <c r="W285" s="450" t="s">
        <v>40</v>
      </c>
      <c r="X285" s="302"/>
      <c r="Y285" s="289"/>
      <c r="Z285" s="290"/>
      <c r="AA285" s="972">
        <f t="shared" si="23"/>
        <v>0</v>
      </c>
      <c r="AB285" s="293"/>
      <c r="AC285" s="280">
        <f t="shared" si="24"/>
        <v>0</v>
      </c>
      <c r="AD285" s="280">
        <f t="shared" si="21"/>
        <v>0</v>
      </c>
      <c r="AE285" s="280">
        <f t="shared" si="25"/>
        <v>0</v>
      </c>
      <c r="AF285" s="280">
        <f t="shared" si="22"/>
        <v>0</v>
      </c>
      <c r="AG285" s="294"/>
    </row>
    <row r="286" spans="1:33" s="22" customFormat="1" ht="16.5" customHeight="1" x14ac:dyDescent="0.2">
      <c r="A286" s="324">
        <v>269</v>
      </c>
      <c r="B286" s="325"/>
      <c r="C286" s="326"/>
      <c r="D286" s="327"/>
      <c r="E286" s="359"/>
      <c r="F286" s="328"/>
      <c r="G286" s="341"/>
      <c r="H286" s="342"/>
      <c r="I286" s="330"/>
      <c r="J286" s="331"/>
      <c r="K286" s="344"/>
      <c r="L286" s="333"/>
      <c r="M286" s="333"/>
      <c r="N286" s="334"/>
      <c r="O286" s="335"/>
      <c r="P286" s="336"/>
      <c r="Q286" s="337"/>
      <c r="R286" s="338"/>
      <c r="S286" s="339"/>
      <c r="T286" s="332"/>
      <c r="U286" s="340"/>
      <c r="V286" s="333"/>
      <c r="W286" s="450" t="s">
        <v>40</v>
      </c>
      <c r="X286" s="302"/>
      <c r="Y286" s="289"/>
      <c r="Z286" s="290"/>
      <c r="AA286" s="972">
        <f t="shared" si="23"/>
        <v>0</v>
      </c>
      <c r="AB286" s="293"/>
      <c r="AC286" s="280">
        <f t="shared" si="24"/>
        <v>0</v>
      </c>
      <c r="AD286" s="280">
        <f t="shared" si="21"/>
        <v>0</v>
      </c>
      <c r="AE286" s="280">
        <f t="shared" si="25"/>
        <v>0</v>
      </c>
      <c r="AF286" s="280">
        <f t="shared" si="22"/>
        <v>0</v>
      </c>
      <c r="AG286" s="294"/>
    </row>
    <row r="287" spans="1:33" s="22" customFormat="1" ht="16.5" customHeight="1" x14ac:dyDescent="0.2">
      <c r="A287" s="324">
        <v>270</v>
      </c>
      <c r="B287" s="325"/>
      <c r="C287" s="326"/>
      <c r="D287" s="327"/>
      <c r="E287" s="359"/>
      <c r="F287" s="328"/>
      <c r="G287" s="341"/>
      <c r="H287" s="342"/>
      <c r="I287" s="330"/>
      <c r="J287" s="331"/>
      <c r="K287" s="344"/>
      <c r="L287" s="333"/>
      <c r="M287" s="333"/>
      <c r="N287" s="334"/>
      <c r="O287" s="335"/>
      <c r="P287" s="336"/>
      <c r="Q287" s="337"/>
      <c r="R287" s="338"/>
      <c r="S287" s="339"/>
      <c r="T287" s="332"/>
      <c r="U287" s="340"/>
      <c r="V287" s="333"/>
      <c r="W287" s="450" t="s">
        <v>40</v>
      </c>
      <c r="X287" s="302"/>
      <c r="Y287" s="289"/>
      <c r="Z287" s="290"/>
      <c r="AA287" s="972">
        <f t="shared" si="23"/>
        <v>0</v>
      </c>
      <c r="AB287" s="293"/>
      <c r="AC287" s="280">
        <f t="shared" si="24"/>
        <v>0</v>
      </c>
      <c r="AD287" s="280">
        <f t="shared" si="21"/>
        <v>0</v>
      </c>
      <c r="AE287" s="280">
        <f t="shared" si="25"/>
        <v>0</v>
      </c>
      <c r="AF287" s="280">
        <f t="shared" si="22"/>
        <v>0</v>
      </c>
      <c r="AG287" s="294"/>
    </row>
    <row r="288" spans="1:33" s="22" customFormat="1" ht="16.5" customHeight="1" x14ac:dyDescent="0.2">
      <c r="A288" s="324">
        <v>271</v>
      </c>
      <c r="B288" s="325"/>
      <c r="C288" s="326"/>
      <c r="D288" s="327"/>
      <c r="E288" s="359"/>
      <c r="F288" s="328"/>
      <c r="G288" s="341"/>
      <c r="H288" s="342"/>
      <c r="I288" s="330"/>
      <c r="J288" s="331"/>
      <c r="K288" s="344"/>
      <c r="L288" s="333"/>
      <c r="M288" s="333"/>
      <c r="N288" s="334"/>
      <c r="O288" s="335"/>
      <c r="P288" s="336"/>
      <c r="Q288" s="337"/>
      <c r="R288" s="338"/>
      <c r="S288" s="339"/>
      <c r="T288" s="332"/>
      <c r="U288" s="340"/>
      <c r="V288" s="333"/>
      <c r="W288" s="450" t="s">
        <v>40</v>
      </c>
      <c r="X288" s="302"/>
      <c r="Y288" s="289"/>
      <c r="Z288" s="290"/>
      <c r="AA288" s="972">
        <f t="shared" si="23"/>
        <v>0</v>
      </c>
      <c r="AB288" s="293"/>
      <c r="AC288" s="280">
        <f t="shared" si="24"/>
        <v>0</v>
      </c>
      <c r="AD288" s="280">
        <f t="shared" si="21"/>
        <v>0</v>
      </c>
      <c r="AE288" s="280">
        <f t="shared" si="25"/>
        <v>0</v>
      </c>
      <c r="AF288" s="280">
        <f t="shared" si="22"/>
        <v>0</v>
      </c>
      <c r="AG288" s="294"/>
    </row>
    <row r="289" spans="1:33" s="22" customFormat="1" ht="16.5" customHeight="1" x14ac:dyDescent="0.2">
      <c r="A289" s="324">
        <v>272</v>
      </c>
      <c r="B289" s="325"/>
      <c r="C289" s="326"/>
      <c r="D289" s="327"/>
      <c r="E289" s="359"/>
      <c r="F289" s="328"/>
      <c r="G289" s="341"/>
      <c r="H289" s="342"/>
      <c r="I289" s="330"/>
      <c r="J289" s="331"/>
      <c r="K289" s="344"/>
      <c r="L289" s="333"/>
      <c r="M289" s="333"/>
      <c r="N289" s="334"/>
      <c r="O289" s="335"/>
      <c r="P289" s="336"/>
      <c r="Q289" s="337"/>
      <c r="R289" s="338"/>
      <c r="S289" s="339"/>
      <c r="T289" s="332"/>
      <c r="U289" s="340"/>
      <c r="V289" s="333"/>
      <c r="W289" s="450" t="s">
        <v>40</v>
      </c>
      <c r="X289" s="302"/>
      <c r="Y289" s="289"/>
      <c r="Z289" s="290"/>
      <c r="AA289" s="972">
        <f t="shared" si="23"/>
        <v>0</v>
      </c>
      <c r="AB289" s="293"/>
      <c r="AC289" s="280">
        <f t="shared" si="24"/>
        <v>0</v>
      </c>
      <c r="AD289" s="280">
        <f t="shared" si="21"/>
        <v>0</v>
      </c>
      <c r="AE289" s="280">
        <f t="shared" si="25"/>
        <v>0</v>
      </c>
      <c r="AF289" s="280">
        <f t="shared" si="22"/>
        <v>0</v>
      </c>
      <c r="AG289" s="294"/>
    </row>
    <row r="290" spans="1:33" s="22" customFormat="1" ht="16.5" customHeight="1" x14ac:dyDescent="0.2">
      <c r="A290" s="324">
        <v>273</v>
      </c>
      <c r="B290" s="325"/>
      <c r="C290" s="326"/>
      <c r="D290" s="327"/>
      <c r="E290" s="359"/>
      <c r="F290" s="328"/>
      <c r="G290" s="341"/>
      <c r="H290" s="342"/>
      <c r="I290" s="330"/>
      <c r="J290" s="331"/>
      <c r="K290" s="344"/>
      <c r="L290" s="333"/>
      <c r="M290" s="333"/>
      <c r="N290" s="334"/>
      <c r="O290" s="335"/>
      <c r="P290" s="336"/>
      <c r="Q290" s="337"/>
      <c r="R290" s="338"/>
      <c r="S290" s="339"/>
      <c r="T290" s="332"/>
      <c r="U290" s="340"/>
      <c r="V290" s="333"/>
      <c r="W290" s="450" t="s">
        <v>40</v>
      </c>
      <c r="X290" s="302"/>
      <c r="Y290" s="289"/>
      <c r="Z290" s="290"/>
      <c r="AA290" s="972">
        <f t="shared" si="23"/>
        <v>0</v>
      </c>
      <c r="AB290" s="293"/>
      <c r="AC290" s="280">
        <f t="shared" si="24"/>
        <v>0</v>
      </c>
      <c r="AD290" s="280">
        <f t="shared" si="21"/>
        <v>0</v>
      </c>
      <c r="AE290" s="280">
        <f t="shared" si="25"/>
        <v>0</v>
      </c>
      <c r="AF290" s="280">
        <f t="shared" si="22"/>
        <v>0</v>
      </c>
      <c r="AG290" s="294"/>
    </row>
    <row r="291" spans="1:33" s="22" customFormat="1" ht="16.5" customHeight="1" x14ac:dyDescent="0.2">
      <c r="A291" s="324">
        <v>274</v>
      </c>
      <c r="B291" s="325"/>
      <c r="C291" s="326"/>
      <c r="D291" s="327"/>
      <c r="E291" s="359"/>
      <c r="F291" s="328"/>
      <c r="G291" s="341"/>
      <c r="H291" s="342"/>
      <c r="I291" s="330"/>
      <c r="J291" s="331"/>
      <c r="K291" s="344"/>
      <c r="L291" s="333"/>
      <c r="M291" s="333"/>
      <c r="N291" s="334"/>
      <c r="O291" s="335"/>
      <c r="P291" s="336"/>
      <c r="Q291" s="337"/>
      <c r="R291" s="338"/>
      <c r="S291" s="339"/>
      <c r="T291" s="332"/>
      <c r="U291" s="340"/>
      <c r="V291" s="333"/>
      <c r="W291" s="450" t="s">
        <v>40</v>
      </c>
      <c r="X291" s="302"/>
      <c r="Y291" s="289"/>
      <c r="Z291" s="290"/>
      <c r="AA291" s="972">
        <f t="shared" si="23"/>
        <v>0</v>
      </c>
      <c r="AB291" s="293"/>
      <c r="AC291" s="280">
        <f t="shared" si="24"/>
        <v>0</v>
      </c>
      <c r="AD291" s="280">
        <f t="shared" si="21"/>
        <v>0</v>
      </c>
      <c r="AE291" s="280">
        <f t="shared" si="25"/>
        <v>0</v>
      </c>
      <c r="AF291" s="280">
        <f t="shared" si="22"/>
        <v>0</v>
      </c>
      <c r="AG291" s="294"/>
    </row>
    <row r="292" spans="1:33" s="22" customFormat="1" ht="16.5" customHeight="1" x14ac:dyDescent="0.2">
      <c r="A292" s="324">
        <v>275</v>
      </c>
      <c r="B292" s="325"/>
      <c r="C292" s="326"/>
      <c r="D292" s="327"/>
      <c r="E292" s="359"/>
      <c r="F292" s="328"/>
      <c r="G292" s="341"/>
      <c r="H292" s="342"/>
      <c r="I292" s="330"/>
      <c r="J292" s="331"/>
      <c r="K292" s="344"/>
      <c r="L292" s="333"/>
      <c r="M292" s="333"/>
      <c r="N292" s="334"/>
      <c r="O292" s="335"/>
      <c r="P292" s="336"/>
      <c r="Q292" s="337"/>
      <c r="R292" s="338"/>
      <c r="S292" s="339"/>
      <c r="T292" s="332"/>
      <c r="U292" s="340"/>
      <c r="V292" s="333"/>
      <c r="W292" s="450" t="s">
        <v>40</v>
      </c>
      <c r="X292" s="302"/>
      <c r="Y292" s="289"/>
      <c r="Z292" s="290"/>
      <c r="AA292" s="972">
        <f t="shared" si="23"/>
        <v>0</v>
      </c>
      <c r="AB292" s="293"/>
      <c r="AC292" s="280">
        <f t="shared" si="24"/>
        <v>0</v>
      </c>
      <c r="AD292" s="280">
        <f t="shared" si="21"/>
        <v>0</v>
      </c>
      <c r="AE292" s="280">
        <f t="shared" si="25"/>
        <v>0</v>
      </c>
      <c r="AF292" s="280">
        <f t="shared" si="22"/>
        <v>0</v>
      </c>
      <c r="AG292" s="294"/>
    </row>
    <row r="293" spans="1:33" s="22" customFormat="1" ht="16.5" customHeight="1" x14ac:dyDescent="0.2">
      <c r="A293" s="324">
        <v>276</v>
      </c>
      <c r="B293" s="325"/>
      <c r="C293" s="326"/>
      <c r="D293" s="327"/>
      <c r="E293" s="359"/>
      <c r="F293" s="328"/>
      <c r="G293" s="341"/>
      <c r="H293" s="342"/>
      <c r="I293" s="330"/>
      <c r="J293" s="331"/>
      <c r="K293" s="344"/>
      <c r="L293" s="333"/>
      <c r="M293" s="333"/>
      <c r="N293" s="334"/>
      <c r="O293" s="335"/>
      <c r="P293" s="336"/>
      <c r="Q293" s="337"/>
      <c r="R293" s="338"/>
      <c r="S293" s="339"/>
      <c r="T293" s="332"/>
      <c r="U293" s="340"/>
      <c r="V293" s="333"/>
      <c r="W293" s="450" t="s">
        <v>40</v>
      </c>
      <c r="X293" s="302"/>
      <c r="Y293" s="289"/>
      <c r="Z293" s="290"/>
      <c r="AA293" s="972">
        <f t="shared" si="23"/>
        <v>0</v>
      </c>
      <c r="AB293" s="293"/>
      <c r="AC293" s="280">
        <f t="shared" si="24"/>
        <v>0</v>
      </c>
      <c r="AD293" s="280">
        <f t="shared" si="21"/>
        <v>0</v>
      </c>
      <c r="AE293" s="280">
        <f t="shared" si="25"/>
        <v>0</v>
      </c>
      <c r="AF293" s="280">
        <f t="shared" si="22"/>
        <v>0</v>
      </c>
      <c r="AG293" s="294"/>
    </row>
    <row r="294" spans="1:33" s="22" customFormat="1" ht="16.5" customHeight="1" x14ac:dyDescent="0.2">
      <c r="A294" s="324">
        <v>277</v>
      </c>
      <c r="B294" s="325"/>
      <c r="C294" s="326"/>
      <c r="D294" s="327"/>
      <c r="E294" s="359"/>
      <c r="F294" s="328"/>
      <c r="G294" s="341"/>
      <c r="H294" s="342"/>
      <c r="I294" s="330"/>
      <c r="J294" s="331"/>
      <c r="K294" s="344"/>
      <c r="L294" s="333"/>
      <c r="M294" s="333"/>
      <c r="N294" s="334"/>
      <c r="O294" s="335"/>
      <c r="P294" s="336"/>
      <c r="Q294" s="337"/>
      <c r="R294" s="338"/>
      <c r="S294" s="339"/>
      <c r="T294" s="332"/>
      <c r="U294" s="340"/>
      <c r="V294" s="333"/>
      <c r="W294" s="450" t="s">
        <v>40</v>
      </c>
      <c r="X294" s="302"/>
      <c r="Y294" s="289"/>
      <c r="Z294" s="290"/>
      <c r="AA294" s="972">
        <f t="shared" si="23"/>
        <v>0</v>
      </c>
      <c r="AB294" s="293"/>
      <c r="AC294" s="280">
        <f t="shared" si="24"/>
        <v>0</v>
      </c>
      <c r="AD294" s="280">
        <f t="shared" si="21"/>
        <v>0</v>
      </c>
      <c r="AE294" s="280">
        <f t="shared" si="25"/>
        <v>0</v>
      </c>
      <c r="AF294" s="280">
        <f t="shared" si="22"/>
        <v>0</v>
      </c>
      <c r="AG294" s="294"/>
    </row>
    <row r="295" spans="1:33" s="22" customFormat="1" ht="16.5" customHeight="1" x14ac:dyDescent="0.2">
      <c r="A295" s="324">
        <v>278</v>
      </c>
      <c r="B295" s="325"/>
      <c r="C295" s="326"/>
      <c r="D295" s="327"/>
      <c r="E295" s="359"/>
      <c r="F295" s="328"/>
      <c r="G295" s="341"/>
      <c r="H295" s="342"/>
      <c r="I295" s="330"/>
      <c r="J295" s="331"/>
      <c r="K295" s="344"/>
      <c r="L295" s="333"/>
      <c r="M295" s="333"/>
      <c r="N295" s="334"/>
      <c r="O295" s="335"/>
      <c r="P295" s="336"/>
      <c r="Q295" s="337"/>
      <c r="R295" s="338"/>
      <c r="S295" s="339"/>
      <c r="T295" s="332"/>
      <c r="U295" s="340"/>
      <c r="V295" s="333"/>
      <c r="W295" s="450" t="s">
        <v>40</v>
      </c>
      <c r="X295" s="302"/>
      <c r="Y295" s="289"/>
      <c r="Z295" s="290"/>
      <c r="AA295" s="972">
        <f t="shared" si="23"/>
        <v>0</v>
      </c>
      <c r="AB295" s="293"/>
      <c r="AC295" s="280">
        <f t="shared" si="24"/>
        <v>0</v>
      </c>
      <c r="AD295" s="280">
        <f t="shared" si="21"/>
        <v>0</v>
      </c>
      <c r="AE295" s="280">
        <f t="shared" si="25"/>
        <v>0</v>
      </c>
      <c r="AF295" s="280">
        <f t="shared" si="22"/>
        <v>0</v>
      </c>
      <c r="AG295" s="294"/>
    </row>
    <row r="296" spans="1:33" s="22" customFormat="1" ht="16.5" customHeight="1" x14ac:dyDescent="0.2">
      <c r="A296" s="324">
        <v>279</v>
      </c>
      <c r="B296" s="325"/>
      <c r="C296" s="326"/>
      <c r="D296" s="327"/>
      <c r="E296" s="359"/>
      <c r="F296" s="328"/>
      <c r="G296" s="341"/>
      <c r="H296" s="342"/>
      <c r="I296" s="330"/>
      <c r="J296" s="331"/>
      <c r="K296" s="344"/>
      <c r="L296" s="333"/>
      <c r="M296" s="333"/>
      <c r="N296" s="334"/>
      <c r="O296" s="335"/>
      <c r="P296" s="336"/>
      <c r="Q296" s="337"/>
      <c r="R296" s="338"/>
      <c r="S296" s="339"/>
      <c r="T296" s="332"/>
      <c r="U296" s="340"/>
      <c r="V296" s="333"/>
      <c r="W296" s="450" t="s">
        <v>40</v>
      </c>
      <c r="X296" s="302"/>
      <c r="Y296" s="289"/>
      <c r="Z296" s="290"/>
      <c r="AA296" s="972">
        <f t="shared" si="23"/>
        <v>0</v>
      </c>
      <c r="AB296" s="293"/>
      <c r="AC296" s="280">
        <f t="shared" si="24"/>
        <v>0</v>
      </c>
      <c r="AD296" s="280">
        <f t="shared" si="21"/>
        <v>0</v>
      </c>
      <c r="AE296" s="280">
        <f t="shared" si="25"/>
        <v>0</v>
      </c>
      <c r="AF296" s="280">
        <f t="shared" si="22"/>
        <v>0</v>
      </c>
      <c r="AG296" s="294"/>
    </row>
    <row r="297" spans="1:33" s="22" customFormat="1" ht="16.5" customHeight="1" x14ac:dyDescent="0.2">
      <c r="A297" s="324">
        <v>280</v>
      </c>
      <c r="B297" s="325"/>
      <c r="C297" s="326"/>
      <c r="D297" s="327"/>
      <c r="E297" s="359"/>
      <c r="F297" s="328"/>
      <c r="G297" s="341"/>
      <c r="H297" s="342"/>
      <c r="I297" s="330"/>
      <c r="J297" s="331"/>
      <c r="K297" s="344"/>
      <c r="L297" s="333"/>
      <c r="M297" s="333"/>
      <c r="N297" s="334"/>
      <c r="O297" s="335"/>
      <c r="P297" s="336"/>
      <c r="Q297" s="337"/>
      <c r="R297" s="338"/>
      <c r="S297" s="339"/>
      <c r="T297" s="332"/>
      <c r="U297" s="340"/>
      <c r="V297" s="333"/>
      <c r="W297" s="450" t="s">
        <v>40</v>
      </c>
      <c r="X297" s="302"/>
      <c r="Y297" s="289"/>
      <c r="Z297" s="290"/>
      <c r="AA297" s="972">
        <f t="shared" si="23"/>
        <v>0</v>
      </c>
      <c r="AB297" s="293"/>
      <c r="AC297" s="280">
        <f t="shared" si="24"/>
        <v>0</v>
      </c>
      <c r="AD297" s="280">
        <f t="shared" si="21"/>
        <v>0</v>
      </c>
      <c r="AE297" s="280">
        <f t="shared" si="25"/>
        <v>0</v>
      </c>
      <c r="AF297" s="280">
        <f t="shared" si="22"/>
        <v>0</v>
      </c>
      <c r="AG297" s="294"/>
    </row>
    <row r="298" spans="1:33" s="22" customFormat="1" ht="16.5" customHeight="1" x14ac:dyDescent="0.2">
      <c r="A298" s="324">
        <v>281</v>
      </c>
      <c r="B298" s="325"/>
      <c r="C298" s="326"/>
      <c r="D298" s="327"/>
      <c r="E298" s="359"/>
      <c r="F298" s="328"/>
      <c r="G298" s="341"/>
      <c r="H298" s="342"/>
      <c r="I298" s="330"/>
      <c r="J298" s="331"/>
      <c r="K298" s="344"/>
      <c r="L298" s="333"/>
      <c r="M298" s="333"/>
      <c r="N298" s="334"/>
      <c r="O298" s="335"/>
      <c r="P298" s="336"/>
      <c r="Q298" s="337"/>
      <c r="R298" s="338"/>
      <c r="S298" s="339"/>
      <c r="T298" s="332"/>
      <c r="U298" s="340"/>
      <c r="V298" s="333"/>
      <c r="W298" s="450" t="s">
        <v>40</v>
      </c>
      <c r="X298" s="302"/>
      <c r="Y298" s="289"/>
      <c r="Z298" s="290"/>
      <c r="AA298" s="972">
        <f t="shared" si="23"/>
        <v>0</v>
      </c>
      <c r="AB298" s="293"/>
      <c r="AC298" s="280">
        <f t="shared" si="24"/>
        <v>0</v>
      </c>
      <c r="AD298" s="280">
        <f t="shared" si="21"/>
        <v>0</v>
      </c>
      <c r="AE298" s="280">
        <f t="shared" si="25"/>
        <v>0</v>
      </c>
      <c r="AF298" s="280">
        <f t="shared" si="22"/>
        <v>0</v>
      </c>
      <c r="AG298" s="294"/>
    </row>
    <row r="299" spans="1:33" s="22" customFormat="1" ht="16.5" customHeight="1" x14ac:dyDescent="0.2">
      <c r="A299" s="324">
        <v>282</v>
      </c>
      <c r="B299" s="325"/>
      <c r="C299" s="326"/>
      <c r="D299" s="327"/>
      <c r="E299" s="359"/>
      <c r="F299" s="328"/>
      <c r="G299" s="341"/>
      <c r="H299" s="342"/>
      <c r="I299" s="330"/>
      <c r="J299" s="331"/>
      <c r="K299" s="344"/>
      <c r="L299" s="333"/>
      <c r="M299" s="333"/>
      <c r="N299" s="334"/>
      <c r="O299" s="335"/>
      <c r="P299" s="336"/>
      <c r="Q299" s="337"/>
      <c r="R299" s="338"/>
      <c r="S299" s="339"/>
      <c r="T299" s="332"/>
      <c r="U299" s="340"/>
      <c r="V299" s="333"/>
      <c r="W299" s="450" t="s">
        <v>40</v>
      </c>
      <c r="X299" s="302"/>
      <c r="Y299" s="289"/>
      <c r="Z299" s="290"/>
      <c r="AA299" s="972">
        <f t="shared" si="23"/>
        <v>0</v>
      </c>
      <c r="AB299" s="293"/>
      <c r="AC299" s="280">
        <f t="shared" si="24"/>
        <v>0</v>
      </c>
      <c r="AD299" s="280">
        <f t="shared" si="21"/>
        <v>0</v>
      </c>
      <c r="AE299" s="280">
        <f t="shared" si="25"/>
        <v>0</v>
      </c>
      <c r="AF299" s="280">
        <f t="shared" si="22"/>
        <v>0</v>
      </c>
      <c r="AG299" s="294"/>
    </row>
    <row r="300" spans="1:33" s="22" customFormat="1" ht="16.5" customHeight="1" x14ac:dyDescent="0.2">
      <c r="A300" s="324">
        <v>283</v>
      </c>
      <c r="B300" s="325"/>
      <c r="C300" s="326"/>
      <c r="D300" s="327"/>
      <c r="E300" s="359"/>
      <c r="F300" s="328"/>
      <c r="G300" s="341"/>
      <c r="H300" s="342"/>
      <c r="I300" s="330"/>
      <c r="J300" s="331"/>
      <c r="K300" s="344"/>
      <c r="L300" s="333"/>
      <c r="M300" s="333"/>
      <c r="N300" s="334"/>
      <c r="O300" s="335"/>
      <c r="P300" s="336"/>
      <c r="Q300" s="337"/>
      <c r="R300" s="338"/>
      <c r="S300" s="339"/>
      <c r="T300" s="332"/>
      <c r="U300" s="340"/>
      <c r="V300" s="333"/>
      <c r="W300" s="450" t="s">
        <v>40</v>
      </c>
      <c r="X300" s="302"/>
      <c r="Y300" s="289"/>
      <c r="Z300" s="290"/>
      <c r="AA300" s="972">
        <f t="shared" si="23"/>
        <v>0</v>
      </c>
      <c r="AB300" s="293"/>
      <c r="AC300" s="280">
        <f t="shared" si="24"/>
        <v>0</v>
      </c>
      <c r="AD300" s="280">
        <f t="shared" si="21"/>
        <v>0</v>
      </c>
      <c r="AE300" s="280">
        <f t="shared" si="25"/>
        <v>0</v>
      </c>
      <c r="AF300" s="280">
        <f t="shared" si="22"/>
        <v>0</v>
      </c>
      <c r="AG300" s="294"/>
    </row>
    <row r="301" spans="1:33" s="22" customFormat="1" ht="16.5" customHeight="1" x14ac:dyDescent="0.2">
      <c r="A301" s="324">
        <v>284</v>
      </c>
      <c r="B301" s="325"/>
      <c r="C301" s="326"/>
      <c r="D301" s="327"/>
      <c r="E301" s="359"/>
      <c r="F301" s="328"/>
      <c r="G301" s="341"/>
      <c r="H301" s="342"/>
      <c r="I301" s="330"/>
      <c r="J301" s="331"/>
      <c r="K301" s="344"/>
      <c r="L301" s="333"/>
      <c r="M301" s="333"/>
      <c r="N301" s="334"/>
      <c r="O301" s="335"/>
      <c r="P301" s="336"/>
      <c r="Q301" s="337"/>
      <c r="R301" s="338"/>
      <c r="S301" s="339"/>
      <c r="T301" s="332"/>
      <c r="U301" s="340"/>
      <c r="V301" s="333"/>
      <c r="W301" s="450" t="s">
        <v>40</v>
      </c>
      <c r="X301" s="302"/>
      <c r="Y301" s="289"/>
      <c r="Z301" s="290"/>
      <c r="AA301" s="972">
        <f t="shared" si="23"/>
        <v>0</v>
      </c>
      <c r="AB301" s="293"/>
      <c r="AC301" s="280">
        <f t="shared" si="24"/>
        <v>0</v>
      </c>
      <c r="AD301" s="280">
        <f t="shared" si="21"/>
        <v>0</v>
      </c>
      <c r="AE301" s="280">
        <f t="shared" si="25"/>
        <v>0</v>
      </c>
      <c r="AF301" s="280">
        <f t="shared" si="22"/>
        <v>0</v>
      </c>
      <c r="AG301" s="294"/>
    </row>
    <row r="302" spans="1:33" s="22" customFormat="1" ht="16.5" customHeight="1" x14ac:dyDescent="0.2">
      <c r="A302" s="324">
        <v>285</v>
      </c>
      <c r="B302" s="325"/>
      <c r="C302" s="326"/>
      <c r="D302" s="327"/>
      <c r="E302" s="359"/>
      <c r="F302" s="328"/>
      <c r="G302" s="341"/>
      <c r="H302" s="342"/>
      <c r="I302" s="330"/>
      <c r="J302" s="331"/>
      <c r="K302" s="344"/>
      <c r="L302" s="333"/>
      <c r="M302" s="333"/>
      <c r="N302" s="334"/>
      <c r="O302" s="335"/>
      <c r="P302" s="336"/>
      <c r="Q302" s="337"/>
      <c r="R302" s="338"/>
      <c r="S302" s="339"/>
      <c r="T302" s="332"/>
      <c r="U302" s="340"/>
      <c r="V302" s="333"/>
      <c r="W302" s="450" t="s">
        <v>40</v>
      </c>
      <c r="X302" s="302"/>
      <c r="Y302" s="289"/>
      <c r="Z302" s="290"/>
      <c r="AA302" s="972">
        <f t="shared" si="23"/>
        <v>0</v>
      </c>
      <c r="AB302" s="293"/>
      <c r="AC302" s="280">
        <f t="shared" si="24"/>
        <v>0</v>
      </c>
      <c r="AD302" s="280">
        <f t="shared" si="21"/>
        <v>0</v>
      </c>
      <c r="AE302" s="280">
        <f t="shared" si="25"/>
        <v>0</v>
      </c>
      <c r="AF302" s="280">
        <f t="shared" si="22"/>
        <v>0</v>
      </c>
      <c r="AG302" s="294"/>
    </row>
    <row r="303" spans="1:33" s="22" customFormat="1" ht="16.5" customHeight="1" x14ac:dyDescent="0.2">
      <c r="A303" s="324">
        <v>286</v>
      </c>
      <c r="B303" s="325"/>
      <c r="C303" s="326"/>
      <c r="D303" s="327"/>
      <c r="E303" s="359"/>
      <c r="F303" s="328"/>
      <c r="G303" s="341"/>
      <c r="H303" s="342"/>
      <c r="I303" s="330"/>
      <c r="J303" s="331"/>
      <c r="K303" s="344"/>
      <c r="L303" s="333"/>
      <c r="M303" s="333"/>
      <c r="N303" s="334"/>
      <c r="O303" s="335"/>
      <c r="P303" s="336"/>
      <c r="Q303" s="337"/>
      <c r="R303" s="338"/>
      <c r="S303" s="339"/>
      <c r="T303" s="332"/>
      <c r="U303" s="340"/>
      <c r="V303" s="333"/>
      <c r="W303" s="450" t="s">
        <v>40</v>
      </c>
      <c r="X303" s="302"/>
      <c r="Y303" s="289"/>
      <c r="Z303" s="290"/>
      <c r="AA303" s="972">
        <f t="shared" si="23"/>
        <v>0</v>
      </c>
      <c r="AB303" s="293"/>
      <c r="AC303" s="280">
        <f t="shared" si="24"/>
        <v>0</v>
      </c>
      <c r="AD303" s="280">
        <f t="shared" si="21"/>
        <v>0</v>
      </c>
      <c r="AE303" s="280">
        <f t="shared" si="25"/>
        <v>0</v>
      </c>
      <c r="AF303" s="280">
        <f t="shared" si="22"/>
        <v>0</v>
      </c>
      <c r="AG303" s="294"/>
    </row>
    <row r="304" spans="1:33" s="22" customFormat="1" ht="16.5" customHeight="1" x14ac:dyDescent="0.2">
      <c r="A304" s="324">
        <v>287</v>
      </c>
      <c r="B304" s="325"/>
      <c r="C304" s="326"/>
      <c r="D304" s="327"/>
      <c r="E304" s="359"/>
      <c r="F304" s="328"/>
      <c r="G304" s="341"/>
      <c r="H304" s="342"/>
      <c r="I304" s="330"/>
      <c r="J304" s="331"/>
      <c r="K304" s="344"/>
      <c r="L304" s="333"/>
      <c r="M304" s="333"/>
      <c r="N304" s="334"/>
      <c r="O304" s="335"/>
      <c r="P304" s="336"/>
      <c r="Q304" s="337"/>
      <c r="R304" s="338"/>
      <c r="S304" s="339"/>
      <c r="T304" s="332"/>
      <c r="U304" s="340"/>
      <c r="V304" s="333"/>
      <c r="W304" s="450" t="s">
        <v>40</v>
      </c>
      <c r="X304" s="302"/>
      <c r="Y304" s="289"/>
      <c r="Z304" s="290"/>
      <c r="AA304" s="972">
        <f t="shared" si="23"/>
        <v>0</v>
      </c>
      <c r="AB304" s="293"/>
      <c r="AC304" s="280">
        <f t="shared" si="24"/>
        <v>0</v>
      </c>
      <c r="AD304" s="280">
        <f t="shared" si="21"/>
        <v>0</v>
      </c>
      <c r="AE304" s="280">
        <f t="shared" si="25"/>
        <v>0</v>
      </c>
      <c r="AF304" s="280">
        <f t="shared" si="22"/>
        <v>0</v>
      </c>
      <c r="AG304" s="294"/>
    </row>
    <row r="305" spans="1:33" s="22" customFormat="1" ht="16.5" customHeight="1" x14ac:dyDescent="0.2">
      <c r="A305" s="324">
        <v>288</v>
      </c>
      <c r="B305" s="325"/>
      <c r="C305" s="326"/>
      <c r="D305" s="327"/>
      <c r="E305" s="359"/>
      <c r="F305" s="328"/>
      <c r="G305" s="341"/>
      <c r="H305" s="342"/>
      <c r="I305" s="330"/>
      <c r="J305" s="331"/>
      <c r="K305" s="344"/>
      <c r="L305" s="333"/>
      <c r="M305" s="333"/>
      <c r="N305" s="334"/>
      <c r="O305" s="335"/>
      <c r="P305" s="336"/>
      <c r="Q305" s="337"/>
      <c r="R305" s="338"/>
      <c r="S305" s="339"/>
      <c r="T305" s="332"/>
      <c r="U305" s="340"/>
      <c r="V305" s="333"/>
      <c r="W305" s="450" t="s">
        <v>40</v>
      </c>
      <c r="X305" s="302"/>
      <c r="Y305" s="289"/>
      <c r="Z305" s="290"/>
      <c r="AA305" s="972">
        <f t="shared" si="23"/>
        <v>0</v>
      </c>
      <c r="AB305" s="293"/>
      <c r="AC305" s="280">
        <f t="shared" si="24"/>
        <v>0</v>
      </c>
      <c r="AD305" s="280">
        <f t="shared" si="21"/>
        <v>0</v>
      </c>
      <c r="AE305" s="280">
        <f t="shared" si="25"/>
        <v>0</v>
      </c>
      <c r="AF305" s="280">
        <f t="shared" si="22"/>
        <v>0</v>
      </c>
      <c r="AG305" s="294"/>
    </row>
    <row r="306" spans="1:33" s="22" customFormat="1" ht="16.5" customHeight="1" x14ac:dyDescent="0.2">
      <c r="A306" s="324">
        <v>289</v>
      </c>
      <c r="B306" s="325"/>
      <c r="C306" s="326"/>
      <c r="D306" s="327"/>
      <c r="E306" s="359"/>
      <c r="F306" s="328"/>
      <c r="G306" s="341"/>
      <c r="H306" s="342"/>
      <c r="I306" s="330"/>
      <c r="J306" s="331"/>
      <c r="K306" s="344"/>
      <c r="L306" s="333"/>
      <c r="M306" s="333"/>
      <c r="N306" s="334"/>
      <c r="O306" s="335"/>
      <c r="P306" s="336"/>
      <c r="Q306" s="337"/>
      <c r="R306" s="338"/>
      <c r="S306" s="339"/>
      <c r="T306" s="332"/>
      <c r="U306" s="340"/>
      <c r="V306" s="333"/>
      <c r="W306" s="450" t="s">
        <v>40</v>
      </c>
      <c r="X306" s="302"/>
      <c r="Y306" s="289"/>
      <c r="Z306" s="290"/>
      <c r="AA306" s="972">
        <f t="shared" si="23"/>
        <v>0</v>
      </c>
      <c r="AB306" s="293"/>
      <c r="AC306" s="280">
        <f t="shared" si="24"/>
        <v>0</v>
      </c>
      <c r="AD306" s="280">
        <f t="shared" si="21"/>
        <v>0</v>
      </c>
      <c r="AE306" s="280">
        <f t="shared" si="25"/>
        <v>0</v>
      </c>
      <c r="AF306" s="280">
        <f t="shared" si="22"/>
        <v>0</v>
      </c>
      <c r="AG306" s="294"/>
    </row>
    <row r="307" spans="1:33" s="22" customFormat="1" ht="16.5" customHeight="1" x14ac:dyDescent="0.2">
      <c r="A307" s="324">
        <v>290</v>
      </c>
      <c r="B307" s="325"/>
      <c r="C307" s="326"/>
      <c r="D307" s="327"/>
      <c r="E307" s="359"/>
      <c r="F307" s="328"/>
      <c r="G307" s="341"/>
      <c r="H307" s="342"/>
      <c r="I307" s="330"/>
      <c r="J307" s="331"/>
      <c r="K307" s="344"/>
      <c r="L307" s="333"/>
      <c r="M307" s="333"/>
      <c r="N307" s="334"/>
      <c r="O307" s="335"/>
      <c r="P307" s="336"/>
      <c r="Q307" s="337"/>
      <c r="R307" s="338"/>
      <c r="S307" s="339"/>
      <c r="T307" s="332"/>
      <c r="U307" s="340"/>
      <c r="V307" s="333"/>
      <c r="W307" s="450" t="s">
        <v>40</v>
      </c>
      <c r="X307" s="302"/>
      <c r="Y307" s="289"/>
      <c r="Z307" s="290"/>
      <c r="AA307" s="972">
        <f t="shared" si="23"/>
        <v>0</v>
      </c>
      <c r="AB307" s="293"/>
      <c r="AC307" s="280">
        <f t="shared" si="24"/>
        <v>0</v>
      </c>
      <c r="AD307" s="280">
        <f t="shared" si="21"/>
        <v>0</v>
      </c>
      <c r="AE307" s="280">
        <f t="shared" si="25"/>
        <v>0</v>
      </c>
      <c r="AF307" s="280">
        <f t="shared" si="22"/>
        <v>0</v>
      </c>
      <c r="AG307" s="294"/>
    </row>
    <row r="308" spans="1:33" s="22" customFormat="1" ht="16.5" customHeight="1" x14ac:dyDescent="0.2">
      <c r="A308" s="324">
        <v>291</v>
      </c>
      <c r="B308" s="325"/>
      <c r="C308" s="326"/>
      <c r="D308" s="327"/>
      <c r="E308" s="359"/>
      <c r="F308" s="328"/>
      <c r="G308" s="341"/>
      <c r="H308" s="342"/>
      <c r="I308" s="330"/>
      <c r="J308" s="331"/>
      <c r="K308" s="344"/>
      <c r="L308" s="333"/>
      <c r="M308" s="333"/>
      <c r="N308" s="334"/>
      <c r="O308" s="335"/>
      <c r="P308" s="336"/>
      <c r="Q308" s="337"/>
      <c r="R308" s="338"/>
      <c r="S308" s="339"/>
      <c r="T308" s="332"/>
      <c r="U308" s="340"/>
      <c r="V308" s="333"/>
      <c r="W308" s="450" t="s">
        <v>40</v>
      </c>
      <c r="X308" s="302"/>
      <c r="Y308" s="289"/>
      <c r="Z308" s="290"/>
      <c r="AA308" s="972">
        <f t="shared" si="23"/>
        <v>0</v>
      </c>
      <c r="AB308" s="293"/>
      <c r="AC308" s="280">
        <f t="shared" si="24"/>
        <v>0</v>
      </c>
      <c r="AD308" s="280">
        <f t="shared" si="21"/>
        <v>0</v>
      </c>
      <c r="AE308" s="280">
        <f t="shared" si="25"/>
        <v>0</v>
      </c>
      <c r="AF308" s="280">
        <f t="shared" si="22"/>
        <v>0</v>
      </c>
      <c r="AG308" s="294"/>
    </row>
    <row r="309" spans="1:33" s="22" customFormat="1" ht="16.5" customHeight="1" x14ac:dyDescent="0.2">
      <c r="A309" s="324">
        <v>292</v>
      </c>
      <c r="B309" s="325"/>
      <c r="C309" s="326"/>
      <c r="D309" s="327"/>
      <c r="E309" s="359"/>
      <c r="F309" s="328"/>
      <c r="G309" s="341"/>
      <c r="H309" s="342"/>
      <c r="I309" s="330"/>
      <c r="J309" s="331"/>
      <c r="K309" s="344"/>
      <c r="L309" s="333"/>
      <c r="M309" s="333"/>
      <c r="N309" s="334"/>
      <c r="O309" s="335"/>
      <c r="P309" s="336"/>
      <c r="Q309" s="337"/>
      <c r="R309" s="338"/>
      <c r="S309" s="339"/>
      <c r="T309" s="332"/>
      <c r="U309" s="340"/>
      <c r="V309" s="333"/>
      <c r="W309" s="450" t="s">
        <v>40</v>
      </c>
      <c r="X309" s="302"/>
      <c r="Y309" s="289"/>
      <c r="Z309" s="290"/>
      <c r="AA309" s="972">
        <f t="shared" si="23"/>
        <v>0</v>
      </c>
      <c r="AB309" s="293"/>
      <c r="AC309" s="280">
        <f t="shared" si="24"/>
        <v>0</v>
      </c>
      <c r="AD309" s="280">
        <f t="shared" si="21"/>
        <v>0</v>
      </c>
      <c r="AE309" s="280">
        <f t="shared" si="25"/>
        <v>0</v>
      </c>
      <c r="AF309" s="280">
        <f t="shared" si="22"/>
        <v>0</v>
      </c>
      <c r="AG309" s="294"/>
    </row>
    <row r="310" spans="1:33" s="22" customFormat="1" ht="16.5" customHeight="1" x14ac:dyDescent="0.2">
      <c r="A310" s="324">
        <v>293</v>
      </c>
      <c r="B310" s="325"/>
      <c r="C310" s="326"/>
      <c r="D310" s="327"/>
      <c r="E310" s="359"/>
      <c r="F310" s="328"/>
      <c r="G310" s="341"/>
      <c r="H310" s="342"/>
      <c r="I310" s="330"/>
      <c r="J310" s="331"/>
      <c r="K310" s="344"/>
      <c r="L310" s="333"/>
      <c r="M310" s="333"/>
      <c r="N310" s="334"/>
      <c r="O310" s="335"/>
      <c r="P310" s="336"/>
      <c r="Q310" s="337"/>
      <c r="R310" s="338"/>
      <c r="S310" s="339"/>
      <c r="T310" s="332"/>
      <c r="U310" s="340"/>
      <c r="V310" s="333"/>
      <c r="W310" s="450" t="s">
        <v>40</v>
      </c>
      <c r="X310" s="302"/>
      <c r="Y310" s="289"/>
      <c r="Z310" s="290"/>
      <c r="AA310" s="972">
        <f t="shared" si="23"/>
        <v>0</v>
      </c>
      <c r="AB310" s="293"/>
      <c r="AC310" s="280">
        <f t="shared" si="24"/>
        <v>0</v>
      </c>
      <c r="AD310" s="280">
        <f t="shared" si="21"/>
        <v>0</v>
      </c>
      <c r="AE310" s="280">
        <f t="shared" si="25"/>
        <v>0</v>
      </c>
      <c r="AF310" s="280">
        <f t="shared" si="22"/>
        <v>0</v>
      </c>
      <c r="AG310" s="294"/>
    </row>
    <row r="311" spans="1:33" s="22" customFormat="1" ht="16.5" customHeight="1" x14ac:dyDescent="0.2">
      <c r="A311" s="324">
        <v>294</v>
      </c>
      <c r="B311" s="325"/>
      <c r="C311" s="326"/>
      <c r="D311" s="327"/>
      <c r="E311" s="359"/>
      <c r="F311" s="328"/>
      <c r="G311" s="341"/>
      <c r="H311" s="342"/>
      <c r="I311" s="330"/>
      <c r="J311" s="331"/>
      <c r="K311" s="344"/>
      <c r="L311" s="333"/>
      <c r="M311" s="333"/>
      <c r="N311" s="334"/>
      <c r="O311" s="335"/>
      <c r="P311" s="336"/>
      <c r="Q311" s="337"/>
      <c r="R311" s="338"/>
      <c r="S311" s="339"/>
      <c r="T311" s="332"/>
      <c r="U311" s="340"/>
      <c r="V311" s="333"/>
      <c r="W311" s="450" t="s">
        <v>40</v>
      </c>
      <c r="X311" s="302"/>
      <c r="Y311" s="289"/>
      <c r="Z311" s="290"/>
      <c r="AA311" s="972">
        <f t="shared" si="23"/>
        <v>0</v>
      </c>
      <c r="AB311" s="293"/>
      <c r="AC311" s="280">
        <f t="shared" si="24"/>
        <v>0</v>
      </c>
      <c r="AD311" s="280">
        <f t="shared" si="21"/>
        <v>0</v>
      </c>
      <c r="AE311" s="280">
        <f t="shared" si="25"/>
        <v>0</v>
      </c>
      <c r="AF311" s="280">
        <f t="shared" si="22"/>
        <v>0</v>
      </c>
      <c r="AG311" s="294"/>
    </row>
    <row r="312" spans="1:33" s="22" customFormat="1" ht="16.5" customHeight="1" x14ac:dyDescent="0.2">
      <c r="A312" s="324">
        <v>295</v>
      </c>
      <c r="B312" s="325"/>
      <c r="C312" s="326"/>
      <c r="D312" s="327"/>
      <c r="E312" s="359"/>
      <c r="F312" s="328"/>
      <c r="G312" s="341"/>
      <c r="H312" s="342"/>
      <c r="I312" s="330"/>
      <c r="J312" s="331"/>
      <c r="K312" s="344"/>
      <c r="L312" s="333"/>
      <c r="M312" s="333"/>
      <c r="N312" s="334"/>
      <c r="O312" s="335"/>
      <c r="P312" s="336"/>
      <c r="Q312" s="337"/>
      <c r="R312" s="338"/>
      <c r="S312" s="339"/>
      <c r="T312" s="332"/>
      <c r="U312" s="340"/>
      <c r="V312" s="333"/>
      <c r="W312" s="450" t="s">
        <v>40</v>
      </c>
      <c r="X312" s="302"/>
      <c r="Y312" s="289"/>
      <c r="Z312" s="290"/>
      <c r="AA312" s="972">
        <f t="shared" si="23"/>
        <v>0</v>
      </c>
      <c r="AB312" s="293"/>
      <c r="AC312" s="280">
        <f t="shared" si="24"/>
        <v>0</v>
      </c>
      <c r="AD312" s="280">
        <f t="shared" si="21"/>
        <v>0</v>
      </c>
      <c r="AE312" s="280">
        <f t="shared" si="25"/>
        <v>0</v>
      </c>
      <c r="AF312" s="280">
        <f t="shared" si="22"/>
        <v>0</v>
      </c>
      <c r="AG312" s="294"/>
    </row>
    <row r="313" spans="1:33" s="22" customFormat="1" ht="16.5" customHeight="1" x14ac:dyDescent="0.2">
      <c r="A313" s="324">
        <v>296</v>
      </c>
      <c r="B313" s="325"/>
      <c r="C313" s="326"/>
      <c r="D313" s="327"/>
      <c r="E313" s="359"/>
      <c r="F313" s="328"/>
      <c r="G313" s="341"/>
      <c r="H313" s="342"/>
      <c r="I313" s="330"/>
      <c r="J313" s="331"/>
      <c r="K313" s="344"/>
      <c r="L313" s="333"/>
      <c r="M313" s="333"/>
      <c r="N313" s="334"/>
      <c r="O313" s="335"/>
      <c r="P313" s="336"/>
      <c r="Q313" s="337"/>
      <c r="R313" s="338"/>
      <c r="S313" s="339"/>
      <c r="T313" s="332"/>
      <c r="U313" s="340"/>
      <c r="V313" s="333"/>
      <c r="W313" s="450" t="s">
        <v>40</v>
      </c>
      <c r="X313" s="302"/>
      <c r="Y313" s="289"/>
      <c r="Z313" s="290"/>
      <c r="AA313" s="972">
        <f t="shared" si="23"/>
        <v>0</v>
      </c>
      <c r="AB313" s="293"/>
      <c r="AC313" s="280">
        <f t="shared" si="24"/>
        <v>0</v>
      </c>
      <c r="AD313" s="280">
        <f t="shared" si="21"/>
        <v>0</v>
      </c>
      <c r="AE313" s="280">
        <f t="shared" si="25"/>
        <v>0</v>
      </c>
      <c r="AF313" s="280">
        <f t="shared" si="22"/>
        <v>0</v>
      </c>
      <c r="AG313" s="294"/>
    </row>
    <row r="314" spans="1:33" s="22" customFormat="1" ht="16.5" customHeight="1" x14ac:dyDescent="0.2">
      <c r="A314" s="324">
        <v>297</v>
      </c>
      <c r="B314" s="325"/>
      <c r="C314" s="326"/>
      <c r="D314" s="327"/>
      <c r="E314" s="359"/>
      <c r="F314" s="328"/>
      <c r="G314" s="341"/>
      <c r="H314" s="342"/>
      <c r="I314" s="330"/>
      <c r="J314" s="331"/>
      <c r="K314" s="344"/>
      <c r="L314" s="333"/>
      <c r="M314" s="333"/>
      <c r="N314" s="334"/>
      <c r="O314" s="335"/>
      <c r="P314" s="336"/>
      <c r="Q314" s="337"/>
      <c r="R314" s="338"/>
      <c r="S314" s="339"/>
      <c r="T314" s="332"/>
      <c r="U314" s="340"/>
      <c r="V314" s="333"/>
      <c r="W314" s="450" t="s">
        <v>40</v>
      </c>
      <c r="X314" s="302"/>
      <c r="Y314" s="289"/>
      <c r="Z314" s="290"/>
      <c r="AA314" s="972">
        <f t="shared" si="23"/>
        <v>0</v>
      </c>
      <c r="AB314" s="293"/>
      <c r="AC314" s="280">
        <f t="shared" si="24"/>
        <v>0</v>
      </c>
      <c r="AD314" s="280">
        <f t="shared" si="21"/>
        <v>0</v>
      </c>
      <c r="AE314" s="280">
        <f t="shared" si="25"/>
        <v>0</v>
      </c>
      <c r="AF314" s="280">
        <f t="shared" si="22"/>
        <v>0</v>
      </c>
      <c r="AG314" s="294"/>
    </row>
    <row r="315" spans="1:33" s="22" customFormat="1" ht="16.5" customHeight="1" x14ac:dyDescent="0.2">
      <c r="A315" s="324">
        <v>298</v>
      </c>
      <c r="B315" s="325"/>
      <c r="C315" s="326"/>
      <c r="D315" s="327"/>
      <c r="E315" s="359"/>
      <c r="F315" s="328"/>
      <c r="G315" s="341"/>
      <c r="H315" s="342"/>
      <c r="I315" s="330"/>
      <c r="J315" s="331"/>
      <c r="K315" s="344"/>
      <c r="L315" s="333"/>
      <c r="M315" s="333"/>
      <c r="N315" s="334"/>
      <c r="O315" s="335"/>
      <c r="P315" s="336"/>
      <c r="Q315" s="337"/>
      <c r="R315" s="338"/>
      <c r="S315" s="339"/>
      <c r="T315" s="332"/>
      <c r="U315" s="340"/>
      <c r="V315" s="333"/>
      <c r="W315" s="450" t="s">
        <v>40</v>
      </c>
      <c r="X315" s="302"/>
      <c r="Y315" s="289"/>
      <c r="Z315" s="290"/>
      <c r="AA315" s="972">
        <f t="shared" si="23"/>
        <v>0</v>
      </c>
      <c r="AB315" s="293"/>
      <c r="AC315" s="280">
        <f t="shared" si="24"/>
        <v>0</v>
      </c>
      <c r="AD315" s="280">
        <f t="shared" si="21"/>
        <v>0</v>
      </c>
      <c r="AE315" s="280">
        <f t="shared" si="25"/>
        <v>0</v>
      </c>
      <c r="AF315" s="280">
        <f t="shared" si="22"/>
        <v>0</v>
      </c>
      <c r="AG315" s="294"/>
    </row>
    <row r="316" spans="1:33" s="22" customFormat="1" ht="16.5" customHeight="1" x14ac:dyDescent="0.2">
      <c r="A316" s="324">
        <v>299</v>
      </c>
      <c r="B316" s="325"/>
      <c r="C316" s="326"/>
      <c r="D316" s="327"/>
      <c r="E316" s="359"/>
      <c r="F316" s="328"/>
      <c r="G316" s="341"/>
      <c r="H316" s="342"/>
      <c r="I316" s="330"/>
      <c r="J316" s="331"/>
      <c r="K316" s="344"/>
      <c r="L316" s="333"/>
      <c r="M316" s="333"/>
      <c r="N316" s="334"/>
      <c r="O316" s="335"/>
      <c r="P316" s="336"/>
      <c r="Q316" s="337"/>
      <c r="R316" s="338"/>
      <c r="S316" s="339"/>
      <c r="T316" s="332"/>
      <c r="U316" s="340"/>
      <c r="V316" s="333"/>
      <c r="W316" s="450" t="s">
        <v>40</v>
      </c>
      <c r="X316" s="302"/>
      <c r="Y316" s="289"/>
      <c r="Z316" s="290"/>
      <c r="AA316" s="972">
        <f t="shared" si="23"/>
        <v>0</v>
      </c>
      <c r="AB316" s="293"/>
      <c r="AC316" s="280">
        <f t="shared" si="24"/>
        <v>0</v>
      </c>
      <c r="AD316" s="280">
        <f t="shared" si="21"/>
        <v>0</v>
      </c>
      <c r="AE316" s="280">
        <f t="shared" si="25"/>
        <v>0</v>
      </c>
      <c r="AF316" s="280">
        <f t="shared" si="22"/>
        <v>0</v>
      </c>
      <c r="AG316" s="294"/>
    </row>
    <row r="317" spans="1:33" s="22" customFormat="1" ht="16.5" customHeight="1" x14ac:dyDescent="0.2">
      <c r="A317" s="324">
        <v>300</v>
      </c>
      <c r="B317" s="325"/>
      <c r="C317" s="326"/>
      <c r="D317" s="327"/>
      <c r="E317" s="359"/>
      <c r="F317" s="328"/>
      <c r="G317" s="341"/>
      <c r="H317" s="342"/>
      <c r="I317" s="330"/>
      <c r="J317" s="331"/>
      <c r="K317" s="344"/>
      <c r="L317" s="333"/>
      <c r="M317" s="333"/>
      <c r="N317" s="334"/>
      <c r="O317" s="335"/>
      <c r="P317" s="336"/>
      <c r="Q317" s="337"/>
      <c r="R317" s="338"/>
      <c r="S317" s="339"/>
      <c r="T317" s="332"/>
      <c r="U317" s="340"/>
      <c r="V317" s="333"/>
      <c r="W317" s="450" t="s">
        <v>40</v>
      </c>
      <c r="X317" s="302"/>
      <c r="Y317" s="289"/>
      <c r="Z317" s="290"/>
      <c r="AA317" s="972">
        <f t="shared" si="23"/>
        <v>0</v>
      </c>
      <c r="AB317" s="293"/>
      <c r="AC317" s="280">
        <f t="shared" si="24"/>
        <v>0</v>
      </c>
      <c r="AD317" s="280">
        <f t="shared" si="21"/>
        <v>0</v>
      </c>
      <c r="AE317" s="280">
        <f t="shared" si="25"/>
        <v>0</v>
      </c>
      <c r="AF317" s="280">
        <f t="shared" si="22"/>
        <v>0</v>
      </c>
      <c r="AG317" s="294"/>
    </row>
    <row r="318" spans="1:33" s="22" customFormat="1" ht="16.5" customHeight="1" x14ac:dyDescent="0.2">
      <c r="A318" s="324">
        <v>301</v>
      </c>
      <c r="B318" s="325"/>
      <c r="C318" s="326"/>
      <c r="D318" s="327"/>
      <c r="E318" s="359"/>
      <c r="F318" s="328"/>
      <c r="G318" s="341"/>
      <c r="H318" s="342"/>
      <c r="I318" s="330"/>
      <c r="J318" s="331"/>
      <c r="K318" s="344"/>
      <c r="L318" s="333"/>
      <c r="M318" s="333"/>
      <c r="N318" s="334"/>
      <c r="O318" s="335"/>
      <c r="P318" s="336"/>
      <c r="Q318" s="337"/>
      <c r="R318" s="338"/>
      <c r="S318" s="339"/>
      <c r="T318" s="332"/>
      <c r="U318" s="340"/>
      <c r="V318" s="333"/>
      <c r="W318" s="450" t="s">
        <v>40</v>
      </c>
      <c r="X318" s="302"/>
      <c r="Y318" s="289"/>
      <c r="Z318" s="290"/>
      <c r="AA318" s="972">
        <f t="shared" si="23"/>
        <v>0</v>
      </c>
      <c r="AB318" s="293"/>
      <c r="AC318" s="280">
        <f t="shared" si="24"/>
        <v>0</v>
      </c>
      <c r="AD318" s="280">
        <f t="shared" si="21"/>
        <v>0</v>
      </c>
      <c r="AE318" s="280">
        <f t="shared" si="25"/>
        <v>0</v>
      </c>
      <c r="AF318" s="280">
        <f t="shared" si="22"/>
        <v>0</v>
      </c>
      <c r="AG318" s="294"/>
    </row>
    <row r="319" spans="1:33" s="22" customFormat="1" ht="16.5" customHeight="1" x14ac:dyDescent="0.2">
      <c r="A319" s="324">
        <v>302</v>
      </c>
      <c r="B319" s="325"/>
      <c r="C319" s="326"/>
      <c r="D319" s="327"/>
      <c r="E319" s="359"/>
      <c r="F319" s="328"/>
      <c r="G319" s="341"/>
      <c r="H319" s="342"/>
      <c r="I319" s="330"/>
      <c r="J319" s="331"/>
      <c r="K319" s="344"/>
      <c r="L319" s="333"/>
      <c r="M319" s="333"/>
      <c r="N319" s="334"/>
      <c r="O319" s="335"/>
      <c r="P319" s="336"/>
      <c r="Q319" s="337"/>
      <c r="R319" s="338"/>
      <c r="S319" s="339"/>
      <c r="T319" s="332"/>
      <c r="U319" s="340"/>
      <c r="V319" s="333"/>
      <c r="W319" s="450" t="s">
        <v>40</v>
      </c>
      <c r="X319" s="302"/>
      <c r="Y319" s="289"/>
      <c r="Z319" s="290"/>
      <c r="AA319" s="972">
        <f t="shared" si="23"/>
        <v>0</v>
      </c>
      <c r="AB319" s="293"/>
      <c r="AC319" s="280">
        <f t="shared" si="24"/>
        <v>0</v>
      </c>
      <c r="AD319" s="280">
        <f t="shared" si="21"/>
        <v>0</v>
      </c>
      <c r="AE319" s="280">
        <f t="shared" si="25"/>
        <v>0</v>
      </c>
      <c r="AF319" s="280">
        <f t="shared" si="22"/>
        <v>0</v>
      </c>
      <c r="AG319" s="294"/>
    </row>
    <row r="320" spans="1:33" s="22" customFormat="1" ht="16.5" customHeight="1" x14ac:dyDescent="0.2">
      <c r="A320" s="324">
        <v>303</v>
      </c>
      <c r="B320" s="325"/>
      <c r="C320" s="326"/>
      <c r="D320" s="327"/>
      <c r="E320" s="359"/>
      <c r="F320" s="328"/>
      <c r="G320" s="341"/>
      <c r="H320" s="342"/>
      <c r="I320" s="330"/>
      <c r="J320" s="331"/>
      <c r="K320" s="344"/>
      <c r="L320" s="333"/>
      <c r="M320" s="333"/>
      <c r="N320" s="334"/>
      <c r="O320" s="335"/>
      <c r="P320" s="336"/>
      <c r="Q320" s="337"/>
      <c r="R320" s="338"/>
      <c r="S320" s="339"/>
      <c r="T320" s="332"/>
      <c r="U320" s="340"/>
      <c r="V320" s="333"/>
      <c r="W320" s="450" t="s">
        <v>40</v>
      </c>
      <c r="X320" s="302"/>
      <c r="Y320" s="289"/>
      <c r="Z320" s="290"/>
      <c r="AA320" s="972">
        <f t="shared" si="23"/>
        <v>0</v>
      </c>
      <c r="AB320" s="293"/>
      <c r="AC320" s="280">
        <f t="shared" si="24"/>
        <v>0</v>
      </c>
      <c r="AD320" s="280">
        <f t="shared" si="21"/>
        <v>0</v>
      </c>
      <c r="AE320" s="280">
        <f t="shared" si="25"/>
        <v>0</v>
      </c>
      <c r="AF320" s="280">
        <f t="shared" si="22"/>
        <v>0</v>
      </c>
      <c r="AG320" s="294"/>
    </row>
    <row r="321" spans="1:33" s="22" customFormat="1" ht="16.5" customHeight="1" x14ac:dyDescent="0.2">
      <c r="A321" s="324">
        <v>304</v>
      </c>
      <c r="B321" s="325"/>
      <c r="C321" s="326"/>
      <c r="D321" s="327"/>
      <c r="E321" s="359"/>
      <c r="F321" s="328"/>
      <c r="G321" s="341"/>
      <c r="H321" s="342"/>
      <c r="I321" s="330"/>
      <c r="J321" s="331"/>
      <c r="K321" s="344"/>
      <c r="L321" s="333"/>
      <c r="M321" s="333"/>
      <c r="N321" s="334"/>
      <c r="O321" s="335"/>
      <c r="P321" s="336"/>
      <c r="Q321" s="337"/>
      <c r="R321" s="338"/>
      <c r="S321" s="339"/>
      <c r="T321" s="332"/>
      <c r="U321" s="340"/>
      <c r="V321" s="333"/>
      <c r="W321" s="450" t="s">
        <v>40</v>
      </c>
      <c r="X321" s="302"/>
      <c r="Y321" s="289"/>
      <c r="Z321" s="290"/>
      <c r="AA321" s="972">
        <f t="shared" si="23"/>
        <v>0</v>
      </c>
      <c r="AB321" s="293"/>
      <c r="AC321" s="280">
        <f t="shared" si="24"/>
        <v>0</v>
      </c>
      <c r="AD321" s="280">
        <f t="shared" si="21"/>
        <v>0</v>
      </c>
      <c r="AE321" s="280">
        <f t="shared" si="25"/>
        <v>0</v>
      </c>
      <c r="AF321" s="280">
        <f t="shared" si="22"/>
        <v>0</v>
      </c>
      <c r="AG321" s="294"/>
    </row>
    <row r="322" spans="1:33" s="22" customFormat="1" ht="16.5" customHeight="1" x14ac:dyDescent="0.2">
      <c r="A322" s="324">
        <v>305</v>
      </c>
      <c r="B322" s="325"/>
      <c r="C322" s="326"/>
      <c r="D322" s="327"/>
      <c r="E322" s="359"/>
      <c r="F322" s="328"/>
      <c r="G322" s="341"/>
      <c r="H322" s="342"/>
      <c r="I322" s="330"/>
      <c r="J322" s="331"/>
      <c r="K322" s="344"/>
      <c r="L322" s="333"/>
      <c r="M322" s="333"/>
      <c r="N322" s="334"/>
      <c r="O322" s="335"/>
      <c r="P322" s="336"/>
      <c r="Q322" s="337"/>
      <c r="R322" s="338"/>
      <c r="S322" s="339"/>
      <c r="T322" s="332"/>
      <c r="U322" s="340"/>
      <c r="V322" s="333"/>
      <c r="W322" s="450" t="s">
        <v>40</v>
      </c>
      <c r="X322" s="302"/>
      <c r="Y322" s="289"/>
      <c r="Z322" s="290"/>
      <c r="AA322" s="972">
        <f t="shared" si="23"/>
        <v>0</v>
      </c>
      <c r="AB322" s="293"/>
      <c r="AC322" s="280">
        <f t="shared" si="24"/>
        <v>0</v>
      </c>
      <c r="AD322" s="280">
        <f t="shared" si="21"/>
        <v>0</v>
      </c>
      <c r="AE322" s="280">
        <f t="shared" si="25"/>
        <v>0</v>
      </c>
      <c r="AF322" s="280">
        <f t="shared" si="22"/>
        <v>0</v>
      </c>
      <c r="AG322" s="294"/>
    </row>
    <row r="323" spans="1:33" s="22" customFormat="1" ht="16.5" customHeight="1" x14ac:dyDescent="0.2">
      <c r="A323" s="324">
        <v>306</v>
      </c>
      <c r="B323" s="325"/>
      <c r="C323" s="326"/>
      <c r="D323" s="327"/>
      <c r="E323" s="359"/>
      <c r="F323" s="328"/>
      <c r="G323" s="341"/>
      <c r="H323" s="342"/>
      <c r="I323" s="330"/>
      <c r="J323" s="331"/>
      <c r="K323" s="344"/>
      <c r="L323" s="333"/>
      <c r="M323" s="333"/>
      <c r="N323" s="334"/>
      <c r="O323" s="335"/>
      <c r="P323" s="336"/>
      <c r="Q323" s="337"/>
      <c r="R323" s="338"/>
      <c r="S323" s="339"/>
      <c r="T323" s="332"/>
      <c r="U323" s="340"/>
      <c r="V323" s="333"/>
      <c r="W323" s="450" t="s">
        <v>40</v>
      </c>
      <c r="X323" s="302"/>
      <c r="Y323" s="289"/>
      <c r="Z323" s="290"/>
      <c r="AA323" s="972">
        <f t="shared" si="23"/>
        <v>0</v>
      </c>
      <c r="AB323" s="293"/>
      <c r="AC323" s="280">
        <f t="shared" si="24"/>
        <v>0</v>
      </c>
      <c r="AD323" s="280">
        <f t="shared" si="21"/>
        <v>0</v>
      </c>
      <c r="AE323" s="280">
        <f t="shared" si="25"/>
        <v>0</v>
      </c>
      <c r="AF323" s="280">
        <f t="shared" si="22"/>
        <v>0</v>
      </c>
      <c r="AG323" s="294"/>
    </row>
    <row r="324" spans="1:33" s="22" customFormat="1" ht="16.5" customHeight="1" x14ac:dyDescent="0.2">
      <c r="A324" s="324">
        <v>307</v>
      </c>
      <c r="B324" s="325"/>
      <c r="C324" s="326"/>
      <c r="D324" s="327"/>
      <c r="E324" s="359"/>
      <c r="F324" s="328"/>
      <c r="G324" s="341"/>
      <c r="H324" s="342"/>
      <c r="I324" s="330"/>
      <c r="J324" s="331"/>
      <c r="K324" s="344"/>
      <c r="L324" s="333"/>
      <c r="M324" s="333"/>
      <c r="N324" s="334"/>
      <c r="O324" s="335"/>
      <c r="P324" s="336"/>
      <c r="Q324" s="337"/>
      <c r="R324" s="338"/>
      <c r="S324" s="339"/>
      <c r="T324" s="332"/>
      <c r="U324" s="340"/>
      <c r="V324" s="333"/>
      <c r="W324" s="450" t="s">
        <v>40</v>
      </c>
      <c r="X324" s="302"/>
      <c r="Y324" s="289"/>
      <c r="Z324" s="290"/>
      <c r="AA324" s="972">
        <f t="shared" si="23"/>
        <v>0</v>
      </c>
      <c r="AB324" s="293"/>
      <c r="AC324" s="280">
        <f t="shared" si="24"/>
        <v>0</v>
      </c>
      <c r="AD324" s="280">
        <f t="shared" si="21"/>
        <v>0</v>
      </c>
      <c r="AE324" s="280">
        <f t="shared" si="25"/>
        <v>0</v>
      </c>
      <c r="AF324" s="280">
        <f t="shared" si="22"/>
        <v>0</v>
      </c>
      <c r="AG324" s="294"/>
    </row>
    <row r="325" spans="1:33" s="22" customFormat="1" ht="16.5" customHeight="1" x14ac:dyDescent="0.2">
      <c r="A325" s="324">
        <v>308</v>
      </c>
      <c r="B325" s="325"/>
      <c r="C325" s="326"/>
      <c r="D325" s="327"/>
      <c r="E325" s="359"/>
      <c r="F325" s="328"/>
      <c r="G325" s="341"/>
      <c r="H325" s="342"/>
      <c r="I325" s="330"/>
      <c r="J325" s="331"/>
      <c r="K325" s="344"/>
      <c r="L325" s="333"/>
      <c r="M325" s="333"/>
      <c r="N325" s="334"/>
      <c r="O325" s="335"/>
      <c r="P325" s="336"/>
      <c r="Q325" s="337"/>
      <c r="R325" s="338"/>
      <c r="S325" s="339"/>
      <c r="T325" s="332"/>
      <c r="U325" s="340"/>
      <c r="V325" s="333"/>
      <c r="W325" s="450" t="s">
        <v>40</v>
      </c>
      <c r="X325" s="302"/>
      <c r="Y325" s="289"/>
      <c r="Z325" s="290"/>
      <c r="AA325" s="972">
        <f t="shared" si="23"/>
        <v>0</v>
      </c>
      <c r="AB325" s="293"/>
      <c r="AC325" s="280">
        <f t="shared" si="24"/>
        <v>0</v>
      </c>
      <c r="AD325" s="280">
        <f t="shared" si="21"/>
        <v>0</v>
      </c>
      <c r="AE325" s="280">
        <f t="shared" si="25"/>
        <v>0</v>
      </c>
      <c r="AF325" s="280">
        <f t="shared" si="22"/>
        <v>0</v>
      </c>
      <c r="AG325" s="294"/>
    </row>
    <row r="326" spans="1:33" s="22" customFormat="1" ht="16.5" customHeight="1" x14ac:dyDescent="0.2">
      <c r="A326" s="324">
        <v>309</v>
      </c>
      <c r="B326" s="325"/>
      <c r="C326" s="326"/>
      <c r="D326" s="327"/>
      <c r="E326" s="359"/>
      <c r="F326" s="328"/>
      <c r="G326" s="341"/>
      <c r="H326" s="342"/>
      <c r="I326" s="330"/>
      <c r="J326" s="331"/>
      <c r="K326" s="344"/>
      <c r="L326" s="333"/>
      <c r="M326" s="333"/>
      <c r="N326" s="334"/>
      <c r="O326" s="335"/>
      <c r="P326" s="336"/>
      <c r="Q326" s="337"/>
      <c r="R326" s="338"/>
      <c r="S326" s="339"/>
      <c r="T326" s="332"/>
      <c r="U326" s="340"/>
      <c r="V326" s="333"/>
      <c r="W326" s="450" t="s">
        <v>40</v>
      </c>
      <c r="X326" s="302"/>
      <c r="Y326" s="289"/>
      <c r="Z326" s="290"/>
      <c r="AA326" s="972">
        <f t="shared" si="23"/>
        <v>0</v>
      </c>
      <c r="AB326" s="293"/>
      <c r="AC326" s="280">
        <f t="shared" si="24"/>
        <v>0</v>
      </c>
      <c r="AD326" s="280">
        <f t="shared" si="21"/>
        <v>0</v>
      </c>
      <c r="AE326" s="280">
        <f t="shared" si="25"/>
        <v>0</v>
      </c>
      <c r="AF326" s="280">
        <f t="shared" si="22"/>
        <v>0</v>
      </c>
      <c r="AG326" s="294"/>
    </row>
    <row r="327" spans="1:33" s="22" customFormat="1" ht="16.5" customHeight="1" x14ac:dyDescent="0.2">
      <c r="A327" s="324">
        <v>310</v>
      </c>
      <c r="B327" s="325"/>
      <c r="C327" s="326"/>
      <c r="D327" s="327"/>
      <c r="E327" s="359"/>
      <c r="F327" s="328"/>
      <c r="G327" s="341"/>
      <c r="H327" s="342"/>
      <c r="I327" s="330"/>
      <c r="J327" s="331"/>
      <c r="K327" s="344"/>
      <c r="L327" s="333"/>
      <c r="M327" s="333"/>
      <c r="N327" s="334"/>
      <c r="O327" s="335"/>
      <c r="P327" s="336"/>
      <c r="Q327" s="337"/>
      <c r="R327" s="338"/>
      <c r="S327" s="339"/>
      <c r="T327" s="332"/>
      <c r="U327" s="340"/>
      <c r="V327" s="333"/>
      <c r="W327" s="450" t="s">
        <v>40</v>
      </c>
      <c r="X327" s="302"/>
      <c r="Y327" s="289"/>
      <c r="Z327" s="290"/>
      <c r="AA327" s="972">
        <f t="shared" si="23"/>
        <v>0</v>
      </c>
      <c r="AB327" s="293"/>
      <c r="AC327" s="280">
        <f t="shared" si="24"/>
        <v>0</v>
      </c>
      <c r="AD327" s="280">
        <f t="shared" si="21"/>
        <v>0</v>
      </c>
      <c r="AE327" s="280">
        <f t="shared" si="25"/>
        <v>0</v>
      </c>
      <c r="AF327" s="280">
        <f t="shared" si="22"/>
        <v>0</v>
      </c>
      <c r="AG327" s="294"/>
    </row>
    <row r="328" spans="1:33" s="22" customFormat="1" ht="16.5" customHeight="1" x14ac:dyDescent="0.2">
      <c r="A328" s="324">
        <v>311</v>
      </c>
      <c r="B328" s="325"/>
      <c r="C328" s="326"/>
      <c r="D328" s="327"/>
      <c r="E328" s="359"/>
      <c r="F328" s="328"/>
      <c r="G328" s="341"/>
      <c r="H328" s="342"/>
      <c r="I328" s="330"/>
      <c r="J328" s="331"/>
      <c r="K328" s="344"/>
      <c r="L328" s="333"/>
      <c r="M328" s="333"/>
      <c r="N328" s="334"/>
      <c r="O328" s="335"/>
      <c r="P328" s="336"/>
      <c r="Q328" s="337"/>
      <c r="R328" s="338"/>
      <c r="S328" s="339"/>
      <c r="T328" s="332"/>
      <c r="U328" s="340"/>
      <c r="V328" s="333"/>
      <c r="W328" s="450" t="s">
        <v>40</v>
      </c>
      <c r="X328" s="302"/>
      <c r="Y328" s="289"/>
      <c r="Z328" s="290"/>
      <c r="AA328" s="972">
        <f t="shared" si="23"/>
        <v>0</v>
      </c>
      <c r="AB328" s="293"/>
      <c r="AC328" s="280">
        <f t="shared" si="24"/>
        <v>0</v>
      </c>
      <c r="AD328" s="280">
        <f t="shared" si="21"/>
        <v>0</v>
      </c>
      <c r="AE328" s="280">
        <f t="shared" si="25"/>
        <v>0</v>
      </c>
      <c r="AF328" s="280">
        <f t="shared" si="22"/>
        <v>0</v>
      </c>
      <c r="AG328" s="294"/>
    </row>
    <row r="329" spans="1:33" s="22" customFormat="1" ht="16.5" customHeight="1" x14ac:dyDescent="0.2">
      <c r="A329" s="324">
        <v>312</v>
      </c>
      <c r="B329" s="325"/>
      <c r="C329" s="326"/>
      <c r="D329" s="327"/>
      <c r="E329" s="359"/>
      <c r="F329" s="328"/>
      <c r="G329" s="341"/>
      <c r="H329" s="342"/>
      <c r="I329" s="330"/>
      <c r="J329" s="331"/>
      <c r="K329" s="344"/>
      <c r="L329" s="333"/>
      <c r="M329" s="333"/>
      <c r="N329" s="334"/>
      <c r="O329" s="335"/>
      <c r="P329" s="336"/>
      <c r="Q329" s="337"/>
      <c r="R329" s="338"/>
      <c r="S329" s="339"/>
      <c r="T329" s="332"/>
      <c r="U329" s="340"/>
      <c r="V329" s="333"/>
      <c r="W329" s="450" t="s">
        <v>40</v>
      </c>
      <c r="X329" s="302"/>
      <c r="Y329" s="289"/>
      <c r="Z329" s="290"/>
      <c r="AA329" s="972">
        <f t="shared" si="23"/>
        <v>0</v>
      </c>
      <c r="AB329" s="293"/>
      <c r="AC329" s="280">
        <f t="shared" si="24"/>
        <v>0</v>
      </c>
      <c r="AD329" s="280">
        <f t="shared" si="21"/>
        <v>0</v>
      </c>
      <c r="AE329" s="280">
        <f t="shared" si="25"/>
        <v>0</v>
      </c>
      <c r="AF329" s="280">
        <f t="shared" si="22"/>
        <v>0</v>
      </c>
      <c r="AG329" s="294"/>
    </row>
    <row r="330" spans="1:33" s="22" customFormat="1" ht="16.5" customHeight="1" x14ac:dyDescent="0.2">
      <c r="A330" s="324">
        <v>313</v>
      </c>
      <c r="B330" s="325"/>
      <c r="C330" s="326"/>
      <c r="D330" s="327"/>
      <c r="E330" s="359"/>
      <c r="F330" s="328"/>
      <c r="G330" s="341"/>
      <c r="H330" s="342"/>
      <c r="I330" s="330"/>
      <c r="J330" s="331"/>
      <c r="K330" s="344"/>
      <c r="L330" s="333"/>
      <c r="M330" s="333"/>
      <c r="N330" s="334"/>
      <c r="O330" s="335"/>
      <c r="P330" s="336"/>
      <c r="Q330" s="337"/>
      <c r="R330" s="338"/>
      <c r="S330" s="339"/>
      <c r="T330" s="332"/>
      <c r="U330" s="340"/>
      <c r="V330" s="333"/>
      <c r="W330" s="450" t="s">
        <v>40</v>
      </c>
      <c r="X330" s="302"/>
      <c r="Y330" s="289"/>
      <c r="Z330" s="290"/>
      <c r="AA330" s="972">
        <f t="shared" si="23"/>
        <v>0</v>
      </c>
      <c r="AB330" s="293"/>
      <c r="AC330" s="280">
        <f t="shared" si="24"/>
        <v>0</v>
      </c>
      <c r="AD330" s="280">
        <f t="shared" si="21"/>
        <v>0</v>
      </c>
      <c r="AE330" s="280">
        <f t="shared" si="25"/>
        <v>0</v>
      </c>
      <c r="AF330" s="280">
        <f t="shared" si="22"/>
        <v>0</v>
      </c>
      <c r="AG330" s="294"/>
    </row>
    <row r="331" spans="1:33" s="22" customFormat="1" ht="16.5" customHeight="1" x14ac:dyDescent="0.2">
      <c r="A331" s="324">
        <v>314</v>
      </c>
      <c r="B331" s="325"/>
      <c r="C331" s="326"/>
      <c r="D331" s="327"/>
      <c r="E331" s="359"/>
      <c r="F331" s="328"/>
      <c r="G331" s="341"/>
      <c r="H331" s="342"/>
      <c r="I331" s="330"/>
      <c r="J331" s="331"/>
      <c r="K331" s="344"/>
      <c r="L331" s="333"/>
      <c r="M331" s="333"/>
      <c r="N331" s="334"/>
      <c r="O331" s="335"/>
      <c r="P331" s="336"/>
      <c r="Q331" s="337"/>
      <c r="R331" s="338"/>
      <c r="S331" s="339"/>
      <c r="T331" s="332"/>
      <c r="U331" s="340"/>
      <c r="V331" s="333"/>
      <c r="W331" s="450" t="s">
        <v>40</v>
      </c>
      <c r="X331" s="302"/>
      <c r="Y331" s="289"/>
      <c r="Z331" s="290"/>
      <c r="AA331" s="972">
        <f t="shared" si="23"/>
        <v>0</v>
      </c>
      <c r="AB331" s="293"/>
      <c r="AC331" s="280">
        <f t="shared" si="24"/>
        <v>0</v>
      </c>
      <c r="AD331" s="280">
        <f t="shared" si="21"/>
        <v>0</v>
      </c>
      <c r="AE331" s="280">
        <f t="shared" si="25"/>
        <v>0</v>
      </c>
      <c r="AF331" s="280">
        <f t="shared" si="22"/>
        <v>0</v>
      </c>
      <c r="AG331" s="294"/>
    </row>
    <row r="332" spans="1:33" s="22" customFormat="1" ht="16.5" customHeight="1" x14ac:dyDescent="0.2">
      <c r="A332" s="324">
        <v>315</v>
      </c>
      <c r="B332" s="325"/>
      <c r="C332" s="326"/>
      <c r="D332" s="327"/>
      <c r="E332" s="359"/>
      <c r="F332" s="328"/>
      <c r="G332" s="341"/>
      <c r="H332" s="342"/>
      <c r="I332" s="330"/>
      <c r="J332" s="331"/>
      <c r="K332" s="344"/>
      <c r="L332" s="333"/>
      <c r="M332" s="333"/>
      <c r="N332" s="334"/>
      <c r="O332" s="335"/>
      <c r="P332" s="336"/>
      <c r="Q332" s="337"/>
      <c r="R332" s="338"/>
      <c r="S332" s="339"/>
      <c r="T332" s="332"/>
      <c r="U332" s="340"/>
      <c r="V332" s="333"/>
      <c r="W332" s="450" t="s">
        <v>40</v>
      </c>
      <c r="X332" s="302"/>
      <c r="Y332" s="289"/>
      <c r="Z332" s="290"/>
      <c r="AA332" s="972">
        <f t="shared" si="23"/>
        <v>0</v>
      </c>
      <c r="AB332" s="293"/>
      <c r="AC332" s="280">
        <f t="shared" si="24"/>
        <v>0</v>
      </c>
      <c r="AD332" s="280">
        <f t="shared" si="21"/>
        <v>0</v>
      </c>
      <c r="AE332" s="280">
        <f t="shared" si="25"/>
        <v>0</v>
      </c>
      <c r="AF332" s="280">
        <f t="shared" si="22"/>
        <v>0</v>
      </c>
      <c r="AG332" s="294"/>
    </row>
    <row r="333" spans="1:33" s="22" customFormat="1" ht="16.5" customHeight="1" x14ac:dyDescent="0.2">
      <c r="A333" s="324">
        <v>316</v>
      </c>
      <c r="B333" s="325"/>
      <c r="C333" s="326"/>
      <c r="D333" s="327"/>
      <c r="E333" s="359"/>
      <c r="F333" s="328"/>
      <c r="G333" s="341"/>
      <c r="H333" s="342"/>
      <c r="I333" s="330"/>
      <c r="J333" s="331"/>
      <c r="K333" s="344"/>
      <c r="L333" s="333"/>
      <c r="M333" s="333"/>
      <c r="N333" s="334"/>
      <c r="O333" s="335"/>
      <c r="P333" s="336"/>
      <c r="Q333" s="337"/>
      <c r="R333" s="338"/>
      <c r="S333" s="339"/>
      <c r="T333" s="332"/>
      <c r="U333" s="340"/>
      <c r="V333" s="333"/>
      <c r="W333" s="450" t="s">
        <v>40</v>
      </c>
      <c r="X333" s="302"/>
      <c r="Y333" s="289"/>
      <c r="Z333" s="290"/>
      <c r="AA333" s="972">
        <f t="shared" si="23"/>
        <v>0</v>
      </c>
      <c r="AB333" s="293"/>
      <c r="AC333" s="280">
        <f t="shared" si="24"/>
        <v>0</v>
      </c>
      <c r="AD333" s="280">
        <f t="shared" si="21"/>
        <v>0</v>
      </c>
      <c r="AE333" s="280">
        <f t="shared" si="25"/>
        <v>0</v>
      </c>
      <c r="AF333" s="280">
        <f t="shared" si="22"/>
        <v>0</v>
      </c>
      <c r="AG333" s="294"/>
    </row>
    <row r="334" spans="1:33" s="22" customFormat="1" ht="16.5" customHeight="1" x14ac:dyDescent="0.2">
      <c r="A334" s="324">
        <v>317</v>
      </c>
      <c r="B334" s="325"/>
      <c r="C334" s="326"/>
      <c r="D334" s="327"/>
      <c r="E334" s="359"/>
      <c r="F334" s="328"/>
      <c r="G334" s="341"/>
      <c r="H334" s="342"/>
      <c r="I334" s="330"/>
      <c r="J334" s="331"/>
      <c r="K334" s="344"/>
      <c r="L334" s="333"/>
      <c r="M334" s="333"/>
      <c r="N334" s="334"/>
      <c r="O334" s="335"/>
      <c r="P334" s="336"/>
      <c r="Q334" s="337"/>
      <c r="R334" s="338"/>
      <c r="S334" s="339"/>
      <c r="T334" s="332"/>
      <c r="U334" s="340"/>
      <c r="V334" s="333"/>
      <c r="W334" s="450" t="s">
        <v>40</v>
      </c>
      <c r="X334" s="302"/>
      <c r="Y334" s="289"/>
      <c r="Z334" s="290"/>
      <c r="AA334" s="972">
        <f t="shared" si="23"/>
        <v>0</v>
      </c>
      <c r="AB334" s="293"/>
      <c r="AC334" s="280">
        <f t="shared" si="24"/>
        <v>0</v>
      </c>
      <c r="AD334" s="280">
        <f t="shared" si="21"/>
        <v>0</v>
      </c>
      <c r="AE334" s="280">
        <f t="shared" si="25"/>
        <v>0</v>
      </c>
      <c r="AF334" s="280">
        <f t="shared" si="22"/>
        <v>0</v>
      </c>
      <c r="AG334" s="294"/>
    </row>
    <row r="335" spans="1:33" s="22" customFormat="1" ht="16.5" customHeight="1" x14ac:dyDescent="0.2">
      <c r="A335" s="324">
        <v>318</v>
      </c>
      <c r="B335" s="325"/>
      <c r="C335" s="326"/>
      <c r="D335" s="327"/>
      <c r="E335" s="359"/>
      <c r="F335" s="328"/>
      <c r="G335" s="341"/>
      <c r="H335" s="342"/>
      <c r="I335" s="330"/>
      <c r="J335" s="331"/>
      <c r="K335" s="344"/>
      <c r="L335" s="333"/>
      <c r="M335" s="333"/>
      <c r="N335" s="334"/>
      <c r="O335" s="335"/>
      <c r="P335" s="336"/>
      <c r="Q335" s="337"/>
      <c r="R335" s="338"/>
      <c r="S335" s="339"/>
      <c r="T335" s="332"/>
      <c r="U335" s="340"/>
      <c r="V335" s="333"/>
      <c r="W335" s="450" t="s">
        <v>40</v>
      </c>
      <c r="X335" s="302"/>
      <c r="Y335" s="289"/>
      <c r="Z335" s="290"/>
      <c r="AA335" s="972">
        <f t="shared" si="23"/>
        <v>0</v>
      </c>
      <c r="AB335" s="293"/>
      <c r="AC335" s="280">
        <f t="shared" si="24"/>
        <v>0</v>
      </c>
      <c r="AD335" s="280">
        <f t="shared" si="21"/>
        <v>0</v>
      </c>
      <c r="AE335" s="280">
        <f t="shared" si="25"/>
        <v>0</v>
      </c>
      <c r="AF335" s="280">
        <f t="shared" si="22"/>
        <v>0</v>
      </c>
      <c r="AG335" s="294"/>
    </row>
    <row r="336" spans="1:33" s="22" customFormat="1" ht="16.5" customHeight="1" x14ac:dyDescent="0.2">
      <c r="A336" s="324">
        <v>319</v>
      </c>
      <c r="B336" s="325"/>
      <c r="C336" s="326"/>
      <c r="D336" s="327"/>
      <c r="E336" s="359"/>
      <c r="F336" s="328"/>
      <c r="G336" s="341"/>
      <c r="H336" s="342"/>
      <c r="I336" s="330"/>
      <c r="J336" s="331"/>
      <c r="K336" s="344"/>
      <c r="L336" s="333"/>
      <c r="M336" s="333"/>
      <c r="N336" s="334"/>
      <c r="O336" s="335"/>
      <c r="P336" s="336"/>
      <c r="Q336" s="337"/>
      <c r="R336" s="338"/>
      <c r="S336" s="339"/>
      <c r="T336" s="332"/>
      <c r="U336" s="340"/>
      <c r="V336" s="333"/>
      <c r="W336" s="450" t="s">
        <v>40</v>
      </c>
      <c r="X336" s="302"/>
      <c r="Y336" s="289"/>
      <c r="Z336" s="290"/>
      <c r="AA336" s="972">
        <f t="shared" si="23"/>
        <v>0</v>
      </c>
      <c r="AB336" s="293"/>
      <c r="AC336" s="280">
        <f t="shared" si="24"/>
        <v>0</v>
      </c>
      <c r="AD336" s="280">
        <f t="shared" si="21"/>
        <v>0</v>
      </c>
      <c r="AE336" s="280">
        <f t="shared" si="25"/>
        <v>0</v>
      </c>
      <c r="AF336" s="280">
        <f t="shared" si="22"/>
        <v>0</v>
      </c>
      <c r="AG336" s="294"/>
    </row>
    <row r="337" spans="1:33" s="22" customFormat="1" ht="16.5" customHeight="1" x14ac:dyDescent="0.2">
      <c r="A337" s="324">
        <v>320</v>
      </c>
      <c r="B337" s="325"/>
      <c r="C337" s="326"/>
      <c r="D337" s="327"/>
      <c r="E337" s="359"/>
      <c r="F337" s="328"/>
      <c r="G337" s="341"/>
      <c r="H337" s="342"/>
      <c r="I337" s="330"/>
      <c r="J337" s="331"/>
      <c r="K337" s="344"/>
      <c r="L337" s="333"/>
      <c r="M337" s="333"/>
      <c r="N337" s="334"/>
      <c r="O337" s="335"/>
      <c r="P337" s="336"/>
      <c r="Q337" s="337"/>
      <c r="R337" s="338"/>
      <c r="S337" s="339"/>
      <c r="T337" s="332"/>
      <c r="U337" s="340"/>
      <c r="V337" s="333"/>
      <c r="W337" s="450" t="s">
        <v>40</v>
      </c>
      <c r="X337" s="302"/>
      <c r="Y337" s="289"/>
      <c r="Z337" s="290"/>
      <c r="AA337" s="972">
        <f t="shared" si="23"/>
        <v>0</v>
      </c>
      <c r="AB337" s="293"/>
      <c r="AC337" s="280">
        <f t="shared" si="24"/>
        <v>0</v>
      </c>
      <c r="AD337" s="280">
        <f t="shared" si="21"/>
        <v>0</v>
      </c>
      <c r="AE337" s="280">
        <f t="shared" si="25"/>
        <v>0</v>
      </c>
      <c r="AF337" s="280">
        <f t="shared" si="22"/>
        <v>0</v>
      </c>
      <c r="AG337" s="294"/>
    </row>
    <row r="338" spans="1:33" s="22" customFormat="1" ht="16.5" customHeight="1" x14ac:dyDescent="0.2">
      <c r="A338" s="324">
        <v>321</v>
      </c>
      <c r="B338" s="325"/>
      <c r="C338" s="326"/>
      <c r="D338" s="327"/>
      <c r="E338" s="359"/>
      <c r="F338" s="328"/>
      <c r="G338" s="341"/>
      <c r="H338" s="342"/>
      <c r="I338" s="330"/>
      <c r="J338" s="331"/>
      <c r="K338" s="344"/>
      <c r="L338" s="333"/>
      <c r="M338" s="333"/>
      <c r="N338" s="334"/>
      <c r="O338" s="335"/>
      <c r="P338" s="336"/>
      <c r="Q338" s="337"/>
      <c r="R338" s="338"/>
      <c r="S338" s="339"/>
      <c r="T338" s="332"/>
      <c r="U338" s="340"/>
      <c r="V338" s="333"/>
      <c r="W338" s="450" t="s">
        <v>40</v>
      </c>
      <c r="X338" s="302"/>
      <c r="Y338" s="289"/>
      <c r="Z338" s="290"/>
      <c r="AA338" s="972">
        <f t="shared" si="23"/>
        <v>0</v>
      </c>
      <c r="AB338" s="293"/>
      <c r="AC338" s="280">
        <f t="shared" si="24"/>
        <v>0</v>
      </c>
      <c r="AD338" s="280">
        <f t="shared" si="21"/>
        <v>0</v>
      </c>
      <c r="AE338" s="280">
        <f t="shared" si="25"/>
        <v>0</v>
      </c>
      <c r="AF338" s="280">
        <f t="shared" si="22"/>
        <v>0</v>
      </c>
      <c r="AG338" s="294"/>
    </row>
    <row r="339" spans="1:33" s="22" customFormat="1" ht="16.5" customHeight="1" x14ac:dyDescent="0.2">
      <c r="A339" s="324">
        <v>322</v>
      </c>
      <c r="B339" s="325"/>
      <c r="C339" s="326"/>
      <c r="D339" s="327"/>
      <c r="E339" s="359"/>
      <c r="F339" s="328"/>
      <c r="G339" s="341"/>
      <c r="H339" s="342"/>
      <c r="I339" s="330"/>
      <c r="J339" s="331"/>
      <c r="K339" s="344"/>
      <c r="L339" s="333"/>
      <c r="M339" s="333"/>
      <c r="N339" s="334"/>
      <c r="O339" s="335"/>
      <c r="P339" s="336"/>
      <c r="Q339" s="337"/>
      <c r="R339" s="338"/>
      <c r="S339" s="339"/>
      <c r="T339" s="332"/>
      <c r="U339" s="340"/>
      <c r="V339" s="333"/>
      <c r="W339" s="450" t="s">
        <v>40</v>
      </c>
      <c r="X339" s="302"/>
      <c r="Y339" s="289"/>
      <c r="Z339" s="290"/>
      <c r="AA339" s="972">
        <f t="shared" si="23"/>
        <v>0</v>
      </c>
      <c r="AB339" s="293"/>
      <c r="AC339" s="280">
        <f t="shared" si="24"/>
        <v>0</v>
      </c>
      <c r="AD339" s="280">
        <f t="shared" ref="AD339:AD402" si="26">IF($L339&lt;&gt;"",IF(AND($U339&lt;&gt;"",ABS($U339)&lt;&gt;ABS($L339),OR(AND(ISNONTEXT($N339),ABS($U339)&gt;ABS($L339)),$N339="")),1,0),0)</f>
        <v>0</v>
      </c>
      <c r="AE339" s="280">
        <f t="shared" si="25"/>
        <v>0</v>
      </c>
      <c r="AF339" s="280">
        <f t="shared" ref="AF339:AF402" si="27">IF(AND($X339&lt;&gt;0,$U339&lt;&gt;"",$M339&lt;&gt;"",ABS($X339)&gt;ABS($M339)),1,0)</f>
        <v>0</v>
      </c>
      <c r="AG339" s="294"/>
    </row>
    <row r="340" spans="1:33" s="22" customFormat="1" ht="16.5" customHeight="1" x14ac:dyDescent="0.2">
      <c r="A340" s="324">
        <v>323</v>
      </c>
      <c r="B340" s="325"/>
      <c r="C340" s="326"/>
      <c r="D340" s="327"/>
      <c r="E340" s="359"/>
      <c r="F340" s="328"/>
      <c r="G340" s="341"/>
      <c r="H340" s="342"/>
      <c r="I340" s="330"/>
      <c r="J340" s="331"/>
      <c r="K340" s="344"/>
      <c r="L340" s="333"/>
      <c r="M340" s="333"/>
      <c r="N340" s="334"/>
      <c r="O340" s="335"/>
      <c r="P340" s="336"/>
      <c r="Q340" s="337"/>
      <c r="R340" s="338"/>
      <c r="S340" s="339"/>
      <c r="T340" s="332"/>
      <c r="U340" s="340"/>
      <c r="V340" s="333"/>
      <c r="W340" s="450" t="s">
        <v>40</v>
      </c>
      <c r="X340" s="302"/>
      <c r="Y340" s="289"/>
      <c r="Z340" s="290"/>
      <c r="AA340" s="972">
        <f t="shared" ref="AA340:AA403" si="28">IFERROR(X340+Y340,0)</f>
        <v>0</v>
      </c>
      <c r="AB340" s="293"/>
      <c r="AC340" s="280">
        <f t="shared" ref="AC340:AC403" si="29">IF(AND($M340&lt;&gt;"",ABS($M340)&gt;ABS($L340)),1,0)</f>
        <v>0</v>
      </c>
      <c r="AD340" s="280">
        <f t="shared" si="26"/>
        <v>0</v>
      </c>
      <c r="AE340" s="280">
        <f t="shared" ref="AE340:AE403" si="30">IF(AND($X340&lt;&gt;0,$U340&lt;&gt;"",ABS($X340)&gt;ABS($U340)),1,0)</f>
        <v>0</v>
      </c>
      <c r="AF340" s="280">
        <f t="shared" si="27"/>
        <v>0</v>
      </c>
      <c r="AG340" s="294"/>
    </row>
    <row r="341" spans="1:33" s="22" customFormat="1" ht="16.5" customHeight="1" x14ac:dyDescent="0.2">
      <c r="A341" s="324">
        <v>324</v>
      </c>
      <c r="B341" s="325"/>
      <c r="C341" s="326"/>
      <c r="D341" s="327"/>
      <c r="E341" s="359"/>
      <c r="F341" s="328"/>
      <c r="G341" s="341"/>
      <c r="H341" s="342"/>
      <c r="I341" s="330"/>
      <c r="J341" s="331"/>
      <c r="K341" s="344"/>
      <c r="L341" s="333"/>
      <c r="M341" s="333"/>
      <c r="N341" s="334"/>
      <c r="O341" s="335"/>
      <c r="P341" s="336"/>
      <c r="Q341" s="337"/>
      <c r="R341" s="338"/>
      <c r="S341" s="339"/>
      <c r="T341" s="332"/>
      <c r="U341" s="340"/>
      <c r="V341" s="333"/>
      <c r="W341" s="450" t="s">
        <v>40</v>
      </c>
      <c r="X341" s="302"/>
      <c r="Y341" s="289"/>
      <c r="Z341" s="290"/>
      <c r="AA341" s="972">
        <f t="shared" si="28"/>
        <v>0</v>
      </c>
      <c r="AB341" s="293"/>
      <c r="AC341" s="280">
        <f t="shared" si="29"/>
        <v>0</v>
      </c>
      <c r="AD341" s="280">
        <f t="shared" si="26"/>
        <v>0</v>
      </c>
      <c r="AE341" s="280">
        <f t="shared" si="30"/>
        <v>0</v>
      </c>
      <c r="AF341" s="280">
        <f t="shared" si="27"/>
        <v>0</v>
      </c>
      <c r="AG341" s="294"/>
    </row>
    <row r="342" spans="1:33" s="22" customFormat="1" ht="16.5" customHeight="1" x14ac:dyDescent="0.2">
      <c r="A342" s="324">
        <v>325</v>
      </c>
      <c r="B342" s="325"/>
      <c r="C342" s="326"/>
      <c r="D342" s="327"/>
      <c r="E342" s="359"/>
      <c r="F342" s="328"/>
      <c r="G342" s="341"/>
      <c r="H342" s="342"/>
      <c r="I342" s="330"/>
      <c r="J342" s="331"/>
      <c r="K342" s="344"/>
      <c r="L342" s="333"/>
      <c r="M342" s="333"/>
      <c r="N342" s="334"/>
      <c r="O342" s="335"/>
      <c r="P342" s="336"/>
      <c r="Q342" s="337"/>
      <c r="R342" s="338"/>
      <c r="S342" s="339"/>
      <c r="T342" s="332"/>
      <c r="U342" s="340"/>
      <c r="V342" s="333"/>
      <c r="W342" s="450" t="s">
        <v>40</v>
      </c>
      <c r="X342" s="302"/>
      <c r="Y342" s="289"/>
      <c r="Z342" s="290"/>
      <c r="AA342" s="972">
        <f t="shared" si="28"/>
        <v>0</v>
      </c>
      <c r="AB342" s="293"/>
      <c r="AC342" s="280">
        <f t="shared" si="29"/>
        <v>0</v>
      </c>
      <c r="AD342" s="280">
        <f t="shared" si="26"/>
        <v>0</v>
      </c>
      <c r="AE342" s="280">
        <f t="shared" si="30"/>
        <v>0</v>
      </c>
      <c r="AF342" s="280">
        <f t="shared" si="27"/>
        <v>0</v>
      </c>
      <c r="AG342" s="294"/>
    </row>
    <row r="343" spans="1:33" s="22" customFormat="1" ht="16.5" customHeight="1" x14ac:dyDescent="0.2">
      <c r="A343" s="324">
        <v>326</v>
      </c>
      <c r="B343" s="325"/>
      <c r="C343" s="326"/>
      <c r="D343" s="327"/>
      <c r="E343" s="359"/>
      <c r="F343" s="328"/>
      <c r="G343" s="341"/>
      <c r="H343" s="342"/>
      <c r="I343" s="330"/>
      <c r="J343" s="331"/>
      <c r="K343" s="344"/>
      <c r="L343" s="333"/>
      <c r="M343" s="333"/>
      <c r="N343" s="334"/>
      <c r="O343" s="335"/>
      <c r="P343" s="336"/>
      <c r="Q343" s="337"/>
      <c r="R343" s="338"/>
      <c r="S343" s="339"/>
      <c r="T343" s="332"/>
      <c r="U343" s="340"/>
      <c r="V343" s="333"/>
      <c r="W343" s="450" t="s">
        <v>40</v>
      </c>
      <c r="X343" s="302"/>
      <c r="Y343" s="289"/>
      <c r="Z343" s="290"/>
      <c r="AA343" s="972">
        <f t="shared" si="28"/>
        <v>0</v>
      </c>
      <c r="AB343" s="293"/>
      <c r="AC343" s="280">
        <f t="shared" si="29"/>
        <v>0</v>
      </c>
      <c r="AD343" s="280">
        <f t="shared" si="26"/>
        <v>0</v>
      </c>
      <c r="AE343" s="280">
        <f t="shared" si="30"/>
        <v>0</v>
      </c>
      <c r="AF343" s="280">
        <f t="shared" si="27"/>
        <v>0</v>
      </c>
      <c r="AG343" s="294"/>
    </row>
    <row r="344" spans="1:33" s="22" customFormat="1" ht="16.5" customHeight="1" x14ac:dyDescent="0.2">
      <c r="A344" s="324">
        <v>327</v>
      </c>
      <c r="B344" s="325"/>
      <c r="C344" s="326"/>
      <c r="D344" s="327"/>
      <c r="E344" s="359"/>
      <c r="F344" s="328"/>
      <c r="G344" s="341"/>
      <c r="H344" s="342"/>
      <c r="I344" s="330"/>
      <c r="J344" s="331"/>
      <c r="K344" s="344"/>
      <c r="L344" s="333"/>
      <c r="M344" s="333"/>
      <c r="N344" s="334"/>
      <c r="O344" s="335"/>
      <c r="P344" s="336"/>
      <c r="Q344" s="337"/>
      <c r="R344" s="338"/>
      <c r="S344" s="339"/>
      <c r="T344" s="332"/>
      <c r="U344" s="340"/>
      <c r="V344" s="333"/>
      <c r="W344" s="450" t="s">
        <v>40</v>
      </c>
      <c r="X344" s="302"/>
      <c r="Y344" s="289"/>
      <c r="Z344" s="290"/>
      <c r="AA344" s="972">
        <f t="shared" si="28"/>
        <v>0</v>
      </c>
      <c r="AB344" s="293"/>
      <c r="AC344" s="280">
        <f t="shared" si="29"/>
        <v>0</v>
      </c>
      <c r="AD344" s="280">
        <f t="shared" si="26"/>
        <v>0</v>
      </c>
      <c r="AE344" s="280">
        <f t="shared" si="30"/>
        <v>0</v>
      </c>
      <c r="AF344" s="280">
        <f t="shared" si="27"/>
        <v>0</v>
      </c>
      <c r="AG344" s="294"/>
    </row>
    <row r="345" spans="1:33" s="22" customFormat="1" ht="16.5" customHeight="1" x14ac:dyDescent="0.2">
      <c r="A345" s="324">
        <v>328</v>
      </c>
      <c r="B345" s="325"/>
      <c r="C345" s="326"/>
      <c r="D345" s="327"/>
      <c r="E345" s="359"/>
      <c r="F345" s="328"/>
      <c r="G345" s="341"/>
      <c r="H345" s="342"/>
      <c r="I345" s="330"/>
      <c r="J345" s="331"/>
      <c r="K345" s="344"/>
      <c r="L345" s="333"/>
      <c r="M345" s="333"/>
      <c r="N345" s="334"/>
      <c r="O345" s="335"/>
      <c r="P345" s="336"/>
      <c r="Q345" s="337"/>
      <c r="R345" s="338"/>
      <c r="S345" s="339"/>
      <c r="T345" s="332"/>
      <c r="U345" s="340"/>
      <c r="V345" s="333"/>
      <c r="W345" s="450" t="s">
        <v>40</v>
      </c>
      <c r="X345" s="302"/>
      <c r="Y345" s="289"/>
      <c r="Z345" s="290"/>
      <c r="AA345" s="972">
        <f t="shared" si="28"/>
        <v>0</v>
      </c>
      <c r="AB345" s="293"/>
      <c r="AC345" s="280">
        <f t="shared" si="29"/>
        <v>0</v>
      </c>
      <c r="AD345" s="280">
        <f t="shared" si="26"/>
        <v>0</v>
      </c>
      <c r="AE345" s="280">
        <f t="shared" si="30"/>
        <v>0</v>
      </c>
      <c r="AF345" s="280">
        <f t="shared" si="27"/>
        <v>0</v>
      </c>
      <c r="AG345" s="294"/>
    </row>
    <row r="346" spans="1:33" s="22" customFormat="1" ht="16.5" customHeight="1" x14ac:dyDescent="0.2">
      <c r="A346" s="324">
        <v>329</v>
      </c>
      <c r="B346" s="325"/>
      <c r="C346" s="326"/>
      <c r="D346" s="327"/>
      <c r="E346" s="359"/>
      <c r="F346" s="328"/>
      <c r="G346" s="341"/>
      <c r="H346" s="342"/>
      <c r="I346" s="330"/>
      <c r="J346" s="331"/>
      <c r="K346" s="344"/>
      <c r="L346" s="333"/>
      <c r="M346" s="333"/>
      <c r="N346" s="334"/>
      <c r="O346" s="335"/>
      <c r="P346" s="336"/>
      <c r="Q346" s="337"/>
      <c r="R346" s="338"/>
      <c r="S346" s="339"/>
      <c r="T346" s="332"/>
      <c r="U346" s="340"/>
      <c r="V346" s="333"/>
      <c r="W346" s="450" t="s">
        <v>40</v>
      </c>
      <c r="X346" s="302"/>
      <c r="Y346" s="289"/>
      <c r="Z346" s="290"/>
      <c r="AA346" s="972">
        <f t="shared" si="28"/>
        <v>0</v>
      </c>
      <c r="AB346" s="293"/>
      <c r="AC346" s="280">
        <f t="shared" si="29"/>
        <v>0</v>
      </c>
      <c r="AD346" s="280">
        <f t="shared" si="26"/>
        <v>0</v>
      </c>
      <c r="AE346" s="280">
        <f t="shared" si="30"/>
        <v>0</v>
      </c>
      <c r="AF346" s="280">
        <f t="shared" si="27"/>
        <v>0</v>
      </c>
      <c r="AG346" s="294"/>
    </row>
    <row r="347" spans="1:33" s="22" customFormat="1" ht="16.5" customHeight="1" x14ac:dyDescent="0.2">
      <c r="A347" s="324">
        <v>330</v>
      </c>
      <c r="B347" s="325"/>
      <c r="C347" s="326"/>
      <c r="D347" s="327"/>
      <c r="E347" s="359"/>
      <c r="F347" s="328"/>
      <c r="G347" s="341"/>
      <c r="H347" s="342"/>
      <c r="I347" s="330"/>
      <c r="J347" s="331"/>
      <c r="K347" s="344"/>
      <c r="L347" s="333"/>
      <c r="M347" s="333"/>
      <c r="N347" s="334"/>
      <c r="O347" s="335"/>
      <c r="P347" s="336"/>
      <c r="Q347" s="337"/>
      <c r="R347" s="338"/>
      <c r="S347" s="339"/>
      <c r="T347" s="332"/>
      <c r="U347" s="340"/>
      <c r="V347" s="333"/>
      <c r="W347" s="450" t="s">
        <v>40</v>
      </c>
      <c r="X347" s="302"/>
      <c r="Y347" s="289"/>
      <c r="Z347" s="290"/>
      <c r="AA347" s="972">
        <f t="shared" si="28"/>
        <v>0</v>
      </c>
      <c r="AB347" s="293"/>
      <c r="AC347" s="280">
        <f t="shared" si="29"/>
        <v>0</v>
      </c>
      <c r="AD347" s="280">
        <f t="shared" si="26"/>
        <v>0</v>
      </c>
      <c r="AE347" s="280">
        <f t="shared" si="30"/>
        <v>0</v>
      </c>
      <c r="AF347" s="280">
        <f t="shared" si="27"/>
        <v>0</v>
      </c>
      <c r="AG347" s="294"/>
    </row>
    <row r="348" spans="1:33" s="22" customFormat="1" ht="16.5" customHeight="1" x14ac:dyDescent="0.2">
      <c r="A348" s="324">
        <v>331</v>
      </c>
      <c r="B348" s="325"/>
      <c r="C348" s="326"/>
      <c r="D348" s="327"/>
      <c r="E348" s="359"/>
      <c r="F348" s="328"/>
      <c r="G348" s="341"/>
      <c r="H348" s="342"/>
      <c r="I348" s="330"/>
      <c r="J348" s="331"/>
      <c r="K348" s="344"/>
      <c r="L348" s="333"/>
      <c r="M348" s="333"/>
      <c r="N348" s="334"/>
      <c r="O348" s="335"/>
      <c r="P348" s="336"/>
      <c r="Q348" s="337"/>
      <c r="R348" s="338"/>
      <c r="S348" s="339"/>
      <c r="T348" s="332"/>
      <c r="U348" s="340"/>
      <c r="V348" s="333"/>
      <c r="W348" s="450" t="s">
        <v>40</v>
      </c>
      <c r="X348" s="302"/>
      <c r="Y348" s="289"/>
      <c r="Z348" s="290"/>
      <c r="AA348" s="972">
        <f t="shared" si="28"/>
        <v>0</v>
      </c>
      <c r="AB348" s="293"/>
      <c r="AC348" s="280">
        <f t="shared" si="29"/>
        <v>0</v>
      </c>
      <c r="AD348" s="280">
        <f t="shared" si="26"/>
        <v>0</v>
      </c>
      <c r="AE348" s="280">
        <f t="shared" si="30"/>
        <v>0</v>
      </c>
      <c r="AF348" s="280">
        <f t="shared" si="27"/>
        <v>0</v>
      </c>
      <c r="AG348" s="294"/>
    </row>
    <row r="349" spans="1:33" s="22" customFormat="1" ht="16.5" customHeight="1" x14ac:dyDescent="0.2">
      <c r="A349" s="324">
        <v>332</v>
      </c>
      <c r="B349" s="325"/>
      <c r="C349" s="326"/>
      <c r="D349" s="327"/>
      <c r="E349" s="359"/>
      <c r="F349" s="328"/>
      <c r="G349" s="341"/>
      <c r="H349" s="342"/>
      <c r="I349" s="330"/>
      <c r="J349" s="331"/>
      <c r="K349" s="344"/>
      <c r="L349" s="333"/>
      <c r="M349" s="333"/>
      <c r="N349" s="334"/>
      <c r="O349" s="335"/>
      <c r="P349" s="336"/>
      <c r="Q349" s="337"/>
      <c r="R349" s="338"/>
      <c r="S349" s="339"/>
      <c r="T349" s="332"/>
      <c r="U349" s="340"/>
      <c r="V349" s="333"/>
      <c r="W349" s="450" t="s">
        <v>40</v>
      </c>
      <c r="X349" s="302"/>
      <c r="Y349" s="289"/>
      <c r="Z349" s="290"/>
      <c r="AA349" s="972">
        <f t="shared" si="28"/>
        <v>0</v>
      </c>
      <c r="AB349" s="293"/>
      <c r="AC349" s="280">
        <f t="shared" si="29"/>
        <v>0</v>
      </c>
      <c r="AD349" s="280">
        <f t="shared" si="26"/>
        <v>0</v>
      </c>
      <c r="AE349" s="280">
        <f t="shared" si="30"/>
        <v>0</v>
      </c>
      <c r="AF349" s="280">
        <f t="shared" si="27"/>
        <v>0</v>
      </c>
      <c r="AG349" s="294"/>
    </row>
    <row r="350" spans="1:33" s="22" customFormat="1" ht="16.5" customHeight="1" x14ac:dyDescent="0.2">
      <c r="A350" s="324">
        <v>333</v>
      </c>
      <c r="B350" s="325"/>
      <c r="C350" s="326"/>
      <c r="D350" s="327"/>
      <c r="E350" s="359"/>
      <c r="F350" s="328"/>
      <c r="G350" s="341"/>
      <c r="H350" s="342"/>
      <c r="I350" s="330"/>
      <c r="J350" s="331"/>
      <c r="K350" s="344"/>
      <c r="L350" s="333"/>
      <c r="M350" s="333"/>
      <c r="N350" s="334"/>
      <c r="O350" s="335"/>
      <c r="P350" s="336"/>
      <c r="Q350" s="337"/>
      <c r="R350" s="338"/>
      <c r="S350" s="339"/>
      <c r="T350" s="332"/>
      <c r="U350" s="340"/>
      <c r="V350" s="333"/>
      <c r="W350" s="450" t="s">
        <v>40</v>
      </c>
      <c r="X350" s="302"/>
      <c r="Y350" s="289"/>
      <c r="Z350" s="290"/>
      <c r="AA350" s="972">
        <f t="shared" si="28"/>
        <v>0</v>
      </c>
      <c r="AB350" s="293"/>
      <c r="AC350" s="280">
        <f t="shared" si="29"/>
        <v>0</v>
      </c>
      <c r="AD350" s="280">
        <f t="shared" si="26"/>
        <v>0</v>
      </c>
      <c r="AE350" s="280">
        <f t="shared" si="30"/>
        <v>0</v>
      </c>
      <c r="AF350" s="280">
        <f t="shared" si="27"/>
        <v>0</v>
      </c>
      <c r="AG350" s="294"/>
    </row>
    <row r="351" spans="1:33" s="22" customFormat="1" ht="16.5" customHeight="1" x14ac:dyDescent="0.2">
      <c r="A351" s="324">
        <v>334</v>
      </c>
      <c r="B351" s="325"/>
      <c r="C351" s="326"/>
      <c r="D351" s="327"/>
      <c r="E351" s="359"/>
      <c r="F351" s="328"/>
      <c r="G351" s="341"/>
      <c r="H351" s="342"/>
      <c r="I351" s="330"/>
      <c r="J351" s="331"/>
      <c r="K351" s="344"/>
      <c r="L351" s="333"/>
      <c r="M351" s="333"/>
      <c r="N351" s="334"/>
      <c r="O351" s="335"/>
      <c r="P351" s="336"/>
      <c r="Q351" s="337"/>
      <c r="R351" s="338"/>
      <c r="S351" s="339"/>
      <c r="T351" s="332"/>
      <c r="U351" s="340"/>
      <c r="V351" s="333"/>
      <c r="W351" s="450" t="s">
        <v>40</v>
      </c>
      <c r="X351" s="302"/>
      <c r="Y351" s="289"/>
      <c r="Z351" s="290"/>
      <c r="AA351" s="972">
        <f t="shared" si="28"/>
        <v>0</v>
      </c>
      <c r="AB351" s="293"/>
      <c r="AC351" s="280">
        <f t="shared" si="29"/>
        <v>0</v>
      </c>
      <c r="AD351" s="280">
        <f t="shared" si="26"/>
        <v>0</v>
      </c>
      <c r="AE351" s="280">
        <f t="shared" si="30"/>
        <v>0</v>
      </c>
      <c r="AF351" s="280">
        <f t="shared" si="27"/>
        <v>0</v>
      </c>
      <c r="AG351" s="294"/>
    </row>
    <row r="352" spans="1:33" s="22" customFormat="1" ht="16.5" customHeight="1" x14ac:dyDescent="0.2">
      <c r="A352" s="324">
        <v>335</v>
      </c>
      <c r="B352" s="325"/>
      <c r="C352" s="326"/>
      <c r="D352" s="327"/>
      <c r="E352" s="359"/>
      <c r="F352" s="328"/>
      <c r="G352" s="341"/>
      <c r="H352" s="342"/>
      <c r="I352" s="330"/>
      <c r="J352" s="331"/>
      <c r="K352" s="344"/>
      <c r="L352" s="333"/>
      <c r="M352" s="333"/>
      <c r="N352" s="334"/>
      <c r="O352" s="335"/>
      <c r="P352" s="336"/>
      <c r="Q352" s="337"/>
      <c r="R352" s="338"/>
      <c r="S352" s="339"/>
      <c r="T352" s="332"/>
      <c r="U352" s="340"/>
      <c r="V352" s="333"/>
      <c r="W352" s="450" t="s">
        <v>40</v>
      </c>
      <c r="X352" s="302"/>
      <c r="Y352" s="289"/>
      <c r="Z352" s="290"/>
      <c r="AA352" s="972">
        <f t="shared" si="28"/>
        <v>0</v>
      </c>
      <c r="AB352" s="293"/>
      <c r="AC352" s="280">
        <f t="shared" si="29"/>
        <v>0</v>
      </c>
      <c r="AD352" s="280">
        <f t="shared" si="26"/>
        <v>0</v>
      </c>
      <c r="AE352" s="280">
        <f t="shared" si="30"/>
        <v>0</v>
      </c>
      <c r="AF352" s="280">
        <f t="shared" si="27"/>
        <v>0</v>
      </c>
      <c r="AG352" s="294"/>
    </row>
    <row r="353" spans="1:33" s="22" customFormat="1" ht="16.5" customHeight="1" x14ac:dyDescent="0.2">
      <c r="A353" s="324">
        <v>336</v>
      </c>
      <c r="B353" s="325"/>
      <c r="C353" s="326"/>
      <c r="D353" s="327"/>
      <c r="E353" s="359"/>
      <c r="F353" s="328"/>
      <c r="G353" s="341"/>
      <c r="H353" s="342"/>
      <c r="I353" s="330"/>
      <c r="J353" s="331"/>
      <c r="K353" s="344"/>
      <c r="L353" s="333"/>
      <c r="M353" s="333"/>
      <c r="N353" s="334"/>
      <c r="O353" s="335"/>
      <c r="P353" s="336"/>
      <c r="Q353" s="337"/>
      <c r="R353" s="338"/>
      <c r="S353" s="339"/>
      <c r="T353" s="332"/>
      <c r="U353" s="340"/>
      <c r="V353" s="333"/>
      <c r="W353" s="450" t="s">
        <v>40</v>
      </c>
      <c r="X353" s="302"/>
      <c r="Y353" s="289"/>
      <c r="Z353" s="290"/>
      <c r="AA353" s="972">
        <f t="shared" si="28"/>
        <v>0</v>
      </c>
      <c r="AB353" s="293"/>
      <c r="AC353" s="280">
        <f t="shared" si="29"/>
        <v>0</v>
      </c>
      <c r="AD353" s="280">
        <f t="shared" si="26"/>
        <v>0</v>
      </c>
      <c r="AE353" s="280">
        <f t="shared" si="30"/>
        <v>0</v>
      </c>
      <c r="AF353" s="280">
        <f t="shared" si="27"/>
        <v>0</v>
      </c>
      <c r="AG353" s="294"/>
    </row>
    <row r="354" spans="1:33" s="22" customFormat="1" ht="16.5" customHeight="1" x14ac:dyDescent="0.2">
      <c r="A354" s="324">
        <v>337</v>
      </c>
      <c r="B354" s="325"/>
      <c r="C354" s="326"/>
      <c r="D354" s="327"/>
      <c r="E354" s="359"/>
      <c r="F354" s="328"/>
      <c r="G354" s="341"/>
      <c r="H354" s="342"/>
      <c r="I354" s="330"/>
      <c r="J354" s="331"/>
      <c r="K354" s="344"/>
      <c r="L354" s="333"/>
      <c r="M354" s="333"/>
      <c r="N354" s="334"/>
      <c r="O354" s="335"/>
      <c r="P354" s="336"/>
      <c r="Q354" s="337"/>
      <c r="R354" s="338"/>
      <c r="S354" s="339"/>
      <c r="T354" s="332"/>
      <c r="U354" s="340"/>
      <c r="V354" s="333"/>
      <c r="W354" s="450" t="s">
        <v>40</v>
      </c>
      <c r="X354" s="302"/>
      <c r="Y354" s="289"/>
      <c r="Z354" s="290"/>
      <c r="AA354" s="972">
        <f t="shared" si="28"/>
        <v>0</v>
      </c>
      <c r="AB354" s="293"/>
      <c r="AC354" s="280">
        <f t="shared" si="29"/>
        <v>0</v>
      </c>
      <c r="AD354" s="280">
        <f t="shared" si="26"/>
        <v>0</v>
      </c>
      <c r="AE354" s="280">
        <f t="shared" si="30"/>
        <v>0</v>
      </c>
      <c r="AF354" s="280">
        <f t="shared" si="27"/>
        <v>0</v>
      </c>
      <c r="AG354" s="294"/>
    </row>
    <row r="355" spans="1:33" s="22" customFormat="1" ht="16.5" customHeight="1" x14ac:dyDescent="0.2">
      <c r="A355" s="324">
        <v>338</v>
      </c>
      <c r="B355" s="325"/>
      <c r="C355" s="326"/>
      <c r="D355" s="327"/>
      <c r="E355" s="359"/>
      <c r="F355" s="328"/>
      <c r="G355" s="341"/>
      <c r="H355" s="342"/>
      <c r="I355" s="330"/>
      <c r="J355" s="331"/>
      <c r="K355" s="344"/>
      <c r="L355" s="333"/>
      <c r="M355" s="333"/>
      <c r="N355" s="334"/>
      <c r="O355" s="335"/>
      <c r="P355" s="336"/>
      <c r="Q355" s="337"/>
      <c r="R355" s="338"/>
      <c r="S355" s="339"/>
      <c r="T355" s="332"/>
      <c r="U355" s="340"/>
      <c r="V355" s="333"/>
      <c r="W355" s="450" t="s">
        <v>40</v>
      </c>
      <c r="X355" s="302"/>
      <c r="Y355" s="289"/>
      <c r="Z355" s="290"/>
      <c r="AA355" s="972">
        <f t="shared" si="28"/>
        <v>0</v>
      </c>
      <c r="AB355" s="293"/>
      <c r="AC355" s="280">
        <f t="shared" si="29"/>
        <v>0</v>
      </c>
      <c r="AD355" s="280">
        <f t="shared" si="26"/>
        <v>0</v>
      </c>
      <c r="AE355" s="280">
        <f t="shared" si="30"/>
        <v>0</v>
      </c>
      <c r="AF355" s="280">
        <f t="shared" si="27"/>
        <v>0</v>
      </c>
      <c r="AG355" s="294"/>
    </row>
    <row r="356" spans="1:33" s="22" customFormat="1" ht="16.5" customHeight="1" x14ac:dyDescent="0.2">
      <c r="A356" s="324">
        <v>339</v>
      </c>
      <c r="B356" s="325"/>
      <c r="C356" s="326"/>
      <c r="D356" s="327"/>
      <c r="E356" s="359"/>
      <c r="F356" s="328"/>
      <c r="G356" s="341"/>
      <c r="H356" s="342"/>
      <c r="I356" s="330"/>
      <c r="J356" s="331"/>
      <c r="K356" s="344"/>
      <c r="L356" s="333"/>
      <c r="M356" s="333"/>
      <c r="N356" s="334"/>
      <c r="O356" s="335"/>
      <c r="P356" s="336"/>
      <c r="Q356" s="337"/>
      <c r="R356" s="338"/>
      <c r="S356" s="339"/>
      <c r="T356" s="332"/>
      <c r="U356" s="340"/>
      <c r="V356" s="333"/>
      <c r="W356" s="450" t="s">
        <v>40</v>
      </c>
      <c r="X356" s="302"/>
      <c r="Y356" s="289"/>
      <c r="Z356" s="290"/>
      <c r="AA356" s="972">
        <f t="shared" si="28"/>
        <v>0</v>
      </c>
      <c r="AB356" s="293"/>
      <c r="AC356" s="280">
        <f t="shared" si="29"/>
        <v>0</v>
      </c>
      <c r="AD356" s="280">
        <f t="shared" si="26"/>
        <v>0</v>
      </c>
      <c r="AE356" s="280">
        <f t="shared" si="30"/>
        <v>0</v>
      </c>
      <c r="AF356" s="280">
        <f t="shared" si="27"/>
        <v>0</v>
      </c>
      <c r="AG356" s="294"/>
    </row>
    <row r="357" spans="1:33" s="22" customFormat="1" ht="16.5" customHeight="1" x14ac:dyDescent="0.2">
      <c r="A357" s="324">
        <v>340</v>
      </c>
      <c r="B357" s="325"/>
      <c r="C357" s="326"/>
      <c r="D357" s="327"/>
      <c r="E357" s="359"/>
      <c r="F357" s="328"/>
      <c r="G357" s="341"/>
      <c r="H357" s="342"/>
      <c r="I357" s="330"/>
      <c r="J357" s="331"/>
      <c r="K357" s="344"/>
      <c r="L357" s="333"/>
      <c r="M357" s="333"/>
      <c r="N357" s="334"/>
      <c r="O357" s="335"/>
      <c r="P357" s="336"/>
      <c r="Q357" s="337"/>
      <c r="R357" s="338"/>
      <c r="S357" s="339"/>
      <c r="T357" s="332"/>
      <c r="U357" s="340"/>
      <c r="V357" s="333"/>
      <c r="W357" s="450" t="s">
        <v>40</v>
      </c>
      <c r="X357" s="302"/>
      <c r="Y357" s="289"/>
      <c r="Z357" s="290"/>
      <c r="AA357" s="972">
        <f t="shared" si="28"/>
        <v>0</v>
      </c>
      <c r="AB357" s="293"/>
      <c r="AC357" s="280">
        <f t="shared" si="29"/>
        <v>0</v>
      </c>
      <c r="AD357" s="280">
        <f t="shared" si="26"/>
        <v>0</v>
      </c>
      <c r="AE357" s="280">
        <f t="shared" si="30"/>
        <v>0</v>
      </c>
      <c r="AF357" s="280">
        <f t="shared" si="27"/>
        <v>0</v>
      </c>
      <c r="AG357" s="294"/>
    </row>
    <row r="358" spans="1:33" s="22" customFormat="1" ht="16.5" customHeight="1" x14ac:dyDescent="0.2">
      <c r="A358" s="324">
        <v>341</v>
      </c>
      <c r="B358" s="325"/>
      <c r="C358" s="326"/>
      <c r="D358" s="327"/>
      <c r="E358" s="359"/>
      <c r="F358" s="328"/>
      <c r="G358" s="341"/>
      <c r="H358" s="342"/>
      <c r="I358" s="330"/>
      <c r="J358" s="331"/>
      <c r="K358" s="344"/>
      <c r="L358" s="333"/>
      <c r="M358" s="333"/>
      <c r="N358" s="334"/>
      <c r="O358" s="335"/>
      <c r="P358" s="336"/>
      <c r="Q358" s="337"/>
      <c r="R358" s="338"/>
      <c r="S358" s="339"/>
      <c r="T358" s="332"/>
      <c r="U358" s="340"/>
      <c r="V358" s="333"/>
      <c r="W358" s="450" t="s">
        <v>40</v>
      </c>
      <c r="X358" s="302"/>
      <c r="Y358" s="289"/>
      <c r="Z358" s="290"/>
      <c r="AA358" s="972">
        <f t="shared" si="28"/>
        <v>0</v>
      </c>
      <c r="AB358" s="293"/>
      <c r="AC358" s="280">
        <f t="shared" si="29"/>
        <v>0</v>
      </c>
      <c r="AD358" s="280">
        <f t="shared" si="26"/>
        <v>0</v>
      </c>
      <c r="AE358" s="280">
        <f t="shared" si="30"/>
        <v>0</v>
      </c>
      <c r="AF358" s="280">
        <f t="shared" si="27"/>
        <v>0</v>
      </c>
      <c r="AG358" s="294"/>
    </row>
    <row r="359" spans="1:33" s="22" customFormat="1" ht="16.5" customHeight="1" x14ac:dyDescent="0.2">
      <c r="A359" s="324">
        <v>342</v>
      </c>
      <c r="B359" s="325"/>
      <c r="C359" s="326"/>
      <c r="D359" s="327"/>
      <c r="E359" s="359"/>
      <c r="F359" s="328"/>
      <c r="G359" s="341"/>
      <c r="H359" s="342"/>
      <c r="I359" s="330"/>
      <c r="J359" s="331"/>
      <c r="K359" s="344"/>
      <c r="L359" s="333"/>
      <c r="M359" s="333"/>
      <c r="N359" s="334"/>
      <c r="O359" s="335"/>
      <c r="P359" s="336"/>
      <c r="Q359" s="337"/>
      <c r="R359" s="338"/>
      <c r="S359" s="339"/>
      <c r="T359" s="332"/>
      <c r="U359" s="340"/>
      <c r="V359" s="333"/>
      <c r="W359" s="450" t="s">
        <v>40</v>
      </c>
      <c r="X359" s="302"/>
      <c r="Y359" s="289"/>
      <c r="Z359" s="290"/>
      <c r="AA359" s="972">
        <f t="shared" si="28"/>
        <v>0</v>
      </c>
      <c r="AB359" s="293"/>
      <c r="AC359" s="280">
        <f t="shared" si="29"/>
        <v>0</v>
      </c>
      <c r="AD359" s="280">
        <f t="shared" si="26"/>
        <v>0</v>
      </c>
      <c r="AE359" s="280">
        <f t="shared" si="30"/>
        <v>0</v>
      </c>
      <c r="AF359" s="280">
        <f t="shared" si="27"/>
        <v>0</v>
      </c>
      <c r="AG359" s="294"/>
    </row>
    <row r="360" spans="1:33" s="22" customFormat="1" ht="16.5" customHeight="1" x14ac:dyDescent="0.2">
      <c r="A360" s="324">
        <v>343</v>
      </c>
      <c r="B360" s="325"/>
      <c r="C360" s="326"/>
      <c r="D360" s="327"/>
      <c r="E360" s="359"/>
      <c r="F360" s="328"/>
      <c r="G360" s="341"/>
      <c r="H360" s="342"/>
      <c r="I360" s="330"/>
      <c r="J360" s="331"/>
      <c r="K360" s="344"/>
      <c r="L360" s="333"/>
      <c r="M360" s="333"/>
      <c r="N360" s="334"/>
      <c r="O360" s="335"/>
      <c r="P360" s="336"/>
      <c r="Q360" s="337"/>
      <c r="R360" s="338"/>
      <c r="S360" s="339"/>
      <c r="T360" s="332"/>
      <c r="U360" s="340"/>
      <c r="V360" s="333"/>
      <c r="W360" s="450" t="s">
        <v>40</v>
      </c>
      <c r="X360" s="302"/>
      <c r="Y360" s="289"/>
      <c r="Z360" s="290"/>
      <c r="AA360" s="972">
        <f t="shared" si="28"/>
        <v>0</v>
      </c>
      <c r="AB360" s="293"/>
      <c r="AC360" s="280">
        <f t="shared" si="29"/>
        <v>0</v>
      </c>
      <c r="AD360" s="280">
        <f t="shared" si="26"/>
        <v>0</v>
      </c>
      <c r="AE360" s="280">
        <f t="shared" si="30"/>
        <v>0</v>
      </c>
      <c r="AF360" s="280">
        <f t="shared" si="27"/>
        <v>0</v>
      </c>
      <c r="AG360" s="294"/>
    </row>
    <row r="361" spans="1:33" s="22" customFormat="1" ht="16.5" customHeight="1" x14ac:dyDescent="0.2">
      <c r="A361" s="324">
        <v>344</v>
      </c>
      <c r="B361" s="325"/>
      <c r="C361" s="326"/>
      <c r="D361" s="327"/>
      <c r="E361" s="359"/>
      <c r="F361" s="328"/>
      <c r="G361" s="341"/>
      <c r="H361" s="342"/>
      <c r="I361" s="330"/>
      <c r="J361" s="331"/>
      <c r="K361" s="344"/>
      <c r="L361" s="333"/>
      <c r="M361" s="333"/>
      <c r="N361" s="334"/>
      <c r="O361" s="335"/>
      <c r="P361" s="336"/>
      <c r="Q361" s="337"/>
      <c r="R361" s="338"/>
      <c r="S361" s="339"/>
      <c r="T361" s="332"/>
      <c r="U361" s="340"/>
      <c r="V361" s="333"/>
      <c r="W361" s="450" t="s">
        <v>40</v>
      </c>
      <c r="X361" s="302"/>
      <c r="Y361" s="289"/>
      <c r="Z361" s="290"/>
      <c r="AA361" s="972">
        <f t="shared" si="28"/>
        <v>0</v>
      </c>
      <c r="AB361" s="293"/>
      <c r="AC361" s="280">
        <f t="shared" si="29"/>
        <v>0</v>
      </c>
      <c r="AD361" s="280">
        <f t="shared" si="26"/>
        <v>0</v>
      </c>
      <c r="AE361" s="280">
        <f t="shared" si="30"/>
        <v>0</v>
      </c>
      <c r="AF361" s="280">
        <f t="shared" si="27"/>
        <v>0</v>
      </c>
      <c r="AG361" s="294"/>
    </row>
    <row r="362" spans="1:33" s="22" customFormat="1" ht="16.5" customHeight="1" x14ac:dyDescent="0.2">
      <c r="A362" s="324">
        <v>345</v>
      </c>
      <c r="B362" s="325"/>
      <c r="C362" s="326"/>
      <c r="D362" s="327"/>
      <c r="E362" s="359"/>
      <c r="F362" s="328"/>
      <c r="G362" s="341"/>
      <c r="H362" s="342"/>
      <c r="I362" s="330"/>
      <c r="J362" s="331"/>
      <c r="K362" s="344"/>
      <c r="L362" s="333"/>
      <c r="M362" s="333"/>
      <c r="N362" s="334"/>
      <c r="O362" s="335"/>
      <c r="P362" s="336"/>
      <c r="Q362" s="337"/>
      <c r="R362" s="338"/>
      <c r="S362" s="339"/>
      <c r="T362" s="332"/>
      <c r="U362" s="340"/>
      <c r="V362" s="333"/>
      <c r="W362" s="450" t="s">
        <v>40</v>
      </c>
      <c r="X362" s="302"/>
      <c r="Y362" s="289"/>
      <c r="Z362" s="290"/>
      <c r="AA362" s="972">
        <f t="shared" si="28"/>
        <v>0</v>
      </c>
      <c r="AB362" s="293"/>
      <c r="AC362" s="280">
        <f t="shared" si="29"/>
        <v>0</v>
      </c>
      <c r="AD362" s="280">
        <f t="shared" si="26"/>
        <v>0</v>
      </c>
      <c r="AE362" s="280">
        <f t="shared" si="30"/>
        <v>0</v>
      </c>
      <c r="AF362" s="280">
        <f t="shared" si="27"/>
        <v>0</v>
      </c>
      <c r="AG362" s="294"/>
    </row>
    <row r="363" spans="1:33" s="22" customFormat="1" ht="16.5" customHeight="1" x14ac:dyDescent="0.2">
      <c r="A363" s="324">
        <v>346</v>
      </c>
      <c r="B363" s="325"/>
      <c r="C363" s="326"/>
      <c r="D363" s="327"/>
      <c r="E363" s="359"/>
      <c r="F363" s="328"/>
      <c r="G363" s="341"/>
      <c r="H363" s="342"/>
      <c r="I363" s="330"/>
      <c r="J363" s="331"/>
      <c r="K363" s="344"/>
      <c r="L363" s="333"/>
      <c r="M363" s="333"/>
      <c r="N363" s="334"/>
      <c r="O363" s="335"/>
      <c r="P363" s="336"/>
      <c r="Q363" s="337"/>
      <c r="R363" s="338"/>
      <c r="S363" s="339"/>
      <c r="T363" s="332"/>
      <c r="U363" s="340"/>
      <c r="V363" s="333"/>
      <c r="W363" s="450" t="s">
        <v>40</v>
      </c>
      <c r="X363" s="302"/>
      <c r="Y363" s="289"/>
      <c r="Z363" s="290"/>
      <c r="AA363" s="972">
        <f t="shared" si="28"/>
        <v>0</v>
      </c>
      <c r="AB363" s="293"/>
      <c r="AC363" s="280">
        <f t="shared" si="29"/>
        <v>0</v>
      </c>
      <c r="AD363" s="280">
        <f t="shared" si="26"/>
        <v>0</v>
      </c>
      <c r="AE363" s="280">
        <f t="shared" si="30"/>
        <v>0</v>
      </c>
      <c r="AF363" s="280">
        <f t="shared" si="27"/>
        <v>0</v>
      </c>
      <c r="AG363" s="294"/>
    </row>
    <row r="364" spans="1:33" s="22" customFormat="1" ht="16.5" customHeight="1" x14ac:dyDescent="0.2">
      <c r="A364" s="324">
        <v>347</v>
      </c>
      <c r="B364" s="325"/>
      <c r="C364" s="326"/>
      <c r="D364" s="327"/>
      <c r="E364" s="359"/>
      <c r="F364" s="328"/>
      <c r="G364" s="341"/>
      <c r="H364" s="342"/>
      <c r="I364" s="330"/>
      <c r="J364" s="331"/>
      <c r="K364" s="344"/>
      <c r="L364" s="333"/>
      <c r="M364" s="333"/>
      <c r="N364" s="334"/>
      <c r="O364" s="335"/>
      <c r="P364" s="336"/>
      <c r="Q364" s="337"/>
      <c r="R364" s="338"/>
      <c r="S364" s="339"/>
      <c r="T364" s="332"/>
      <c r="U364" s="340"/>
      <c r="V364" s="333"/>
      <c r="W364" s="450" t="s">
        <v>40</v>
      </c>
      <c r="X364" s="302"/>
      <c r="Y364" s="289"/>
      <c r="Z364" s="290"/>
      <c r="AA364" s="972">
        <f t="shared" si="28"/>
        <v>0</v>
      </c>
      <c r="AB364" s="293"/>
      <c r="AC364" s="280">
        <f t="shared" si="29"/>
        <v>0</v>
      </c>
      <c r="AD364" s="280">
        <f t="shared" si="26"/>
        <v>0</v>
      </c>
      <c r="AE364" s="280">
        <f t="shared" si="30"/>
        <v>0</v>
      </c>
      <c r="AF364" s="280">
        <f t="shared" si="27"/>
        <v>0</v>
      </c>
      <c r="AG364" s="294"/>
    </row>
    <row r="365" spans="1:33" s="22" customFormat="1" ht="16.5" customHeight="1" x14ac:dyDescent="0.2">
      <c r="A365" s="324">
        <v>348</v>
      </c>
      <c r="B365" s="325"/>
      <c r="C365" s="326"/>
      <c r="D365" s="327"/>
      <c r="E365" s="359"/>
      <c r="F365" s="328"/>
      <c r="G365" s="341"/>
      <c r="H365" s="342"/>
      <c r="I365" s="330"/>
      <c r="J365" s="331"/>
      <c r="K365" s="344"/>
      <c r="L365" s="333"/>
      <c r="M365" s="333"/>
      <c r="N365" s="334"/>
      <c r="O365" s="335"/>
      <c r="P365" s="336"/>
      <c r="Q365" s="337"/>
      <c r="R365" s="338"/>
      <c r="S365" s="339"/>
      <c r="T365" s="332"/>
      <c r="U365" s="340"/>
      <c r="V365" s="333"/>
      <c r="W365" s="450" t="s">
        <v>40</v>
      </c>
      <c r="X365" s="302"/>
      <c r="Y365" s="289"/>
      <c r="Z365" s="290"/>
      <c r="AA365" s="972">
        <f t="shared" si="28"/>
        <v>0</v>
      </c>
      <c r="AB365" s="293"/>
      <c r="AC365" s="280">
        <f t="shared" si="29"/>
        <v>0</v>
      </c>
      <c r="AD365" s="280">
        <f t="shared" si="26"/>
        <v>0</v>
      </c>
      <c r="AE365" s="280">
        <f t="shared" si="30"/>
        <v>0</v>
      </c>
      <c r="AF365" s="280">
        <f t="shared" si="27"/>
        <v>0</v>
      </c>
      <c r="AG365" s="294"/>
    </row>
    <row r="366" spans="1:33" s="22" customFormat="1" ht="16.5" customHeight="1" x14ac:dyDescent="0.2">
      <c r="A366" s="324">
        <v>349</v>
      </c>
      <c r="B366" s="325"/>
      <c r="C366" s="326"/>
      <c r="D366" s="327"/>
      <c r="E366" s="359"/>
      <c r="F366" s="328"/>
      <c r="G366" s="341"/>
      <c r="H366" s="342"/>
      <c r="I366" s="330"/>
      <c r="J366" s="331"/>
      <c r="K366" s="344"/>
      <c r="L366" s="333"/>
      <c r="M366" s="333"/>
      <c r="N366" s="334"/>
      <c r="O366" s="335"/>
      <c r="P366" s="336"/>
      <c r="Q366" s="337"/>
      <c r="R366" s="338"/>
      <c r="S366" s="339"/>
      <c r="T366" s="332"/>
      <c r="U366" s="340"/>
      <c r="V366" s="333"/>
      <c r="W366" s="450" t="s">
        <v>40</v>
      </c>
      <c r="X366" s="302"/>
      <c r="Y366" s="289"/>
      <c r="Z366" s="290"/>
      <c r="AA366" s="972">
        <f t="shared" si="28"/>
        <v>0</v>
      </c>
      <c r="AB366" s="293"/>
      <c r="AC366" s="280">
        <f t="shared" si="29"/>
        <v>0</v>
      </c>
      <c r="AD366" s="280">
        <f t="shared" si="26"/>
        <v>0</v>
      </c>
      <c r="AE366" s="280">
        <f t="shared" si="30"/>
        <v>0</v>
      </c>
      <c r="AF366" s="280">
        <f t="shared" si="27"/>
        <v>0</v>
      </c>
      <c r="AG366" s="294"/>
    </row>
    <row r="367" spans="1:33" s="22" customFormat="1" ht="16.5" customHeight="1" x14ac:dyDescent="0.2">
      <c r="A367" s="324">
        <v>350</v>
      </c>
      <c r="B367" s="325"/>
      <c r="C367" s="326"/>
      <c r="D367" s="327"/>
      <c r="E367" s="359"/>
      <c r="F367" s="328"/>
      <c r="G367" s="341"/>
      <c r="H367" s="342"/>
      <c r="I367" s="330"/>
      <c r="J367" s="331"/>
      <c r="K367" s="344"/>
      <c r="L367" s="333"/>
      <c r="M367" s="333"/>
      <c r="N367" s="334"/>
      <c r="O367" s="335"/>
      <c r="P367" s="336"/>
      <c r="Q367" s="337"/>
      <c r="R367" s="338"/>
      <c r="S367" s="339"/>
      <c r="T367" s="332"/>
      <c r="U367" s="340"/>
      <c r="V367" s="333"/>
      <c r="W367" s="450" t="s">
        <v>40</v>
      </c>
      <c r="X367" s="302"/>
      <c r="Y367" s="289"/>
      <c r="Z367" s="290"/>
      <c r="AA367" s="972">
        <f t="shared" si="28"/>
        <v>0</v>
      </c>
      <c r="AB367" s="293"/>
      <c r="AC367" s="280">
        <f t="shared" si="29"/>
        <v>0</v>
      </c>
      <c r="AD367" s="280">
        <f t="shared" si="26"/>
        <v>0</v>
      </c>
      <c r="AE367" s="280">
        <f t="shared" si="30"/>
        <v>0</v>
      </c>
      <c r="AF367" s="280">
        <f t="shared" si="27"/>
        <v>0</v>
      </c>
      <c r="AG367" s="294"/>
    </row>
    <row r="368" spans="1:33" s="22" customFormat="1" ht="16.5" customHeight="1" x14ac:dyDescent="0.2">
      <c r="A368" s="324">
        <v>351</v>
      </c>
      <c r="B368" s="325"/>
      <c r="C368" s="326"/>
      <c r="D368" s="327"/>
      <c r="E368" s="359"/>
      <c r="F368" s="328"/>
      <c r="G368" s="341"/>
      <c r="H368" s="342"/>
      <c r="I368" s="330"/>
      <c r="J368" s="331"/>
      <c r="K368" s="344"/>
      <c r="L368" s="333"/>
      <c r="M368" s="333"/>
      <c r="N368" s="334"/>
      <c r="O368" s="335"/>
      <c r="P368" s="336"/>
      <c r="Q368" s="337"/>
      <c r="R368" s="338"/>
      <c r="S368" s="339"/>
      <c r="T368" s="332"/>
      <c r="U368" s="340"/>
      <c r="V368" s="333"/>
      <c r="W368" s="450" t="s">
        <v>40</v>
      </c>
      <c r="X368" s="302"/>
      <c r="Y368" s="289"/>
      <c r="Z368" s="290"/>
      <c r="AA368" s="972">
        <f t="shared" si="28"/>
        <v>0</v>
      </c>
      <c r="AB368" s="293"/>
      <c r="AC368" s="280">
        <f t="shared" si="29"/>
        <v>0</v>
      </c>
      <c r="AD368" s="280">
        <f t="shared" si="26"/>
        <v>0</v>
      </c>
      <c r="AE368" s="280">
        <f t="shared" si="30"/>
        <v>0</v>
      </c>
      <c r="AF368" s="280">
        <f t="shared" si="27"/>
        <v>0</v>
      </c>
      <c r="AG368" s="294"/>
    </row>
    <row r="369" spans="1:33" s="22" customFormat="1" ht="16.5" customHeight="1" x14ac:dyDescent="0.2">
      <c r="A369" s="324">
        <v>352</v>
      </c>
      <c r="B369" s="325"/>
      <c r="C369" s="326"/>
      <c r="D369" s="327"/>
      <c r="E369" s="359"/>
      <c r="F369" s="328"/>
      <c r="G369" s="341"/>
      <c r="H369" s="342"/>
      <c r="I369" s="330"/>
      <c r="J369" s="331"/>
      <c r="K369" s="344"/>
      <c r="L369" s="333"/>
      <c r="M369" s="333"/>
      <c r="N369" s="334"/>
      <c r="O369" s="335"/>
      <c r="P369" s="336"/>
      <c r="Q369" s="337"/>
      <c r="R369" s="338"/>
      <c r="S369" s="339"/>
      <c r="T369" s="332"/>
      <c r="U369" s="340"/>
      <c r="V369" s="333"/>
      <c r="W369" s="450" t="s">
        <v>40</v>
      </c>
      <c r="X369" s="302"/>
      <c r="Y369" s="289"/>
      <c r="Z369" s="290"/>
      <c r="AA369" s="972">
        <f t="shared" si="28"/>
        <v>0</v>
      </c>
      <c r="AB369" s="293"/>
      <c r="AC369" s="280">
        <f t="shared" si="29"/>
        <v>0</v>
      </c>
      <c r="AD369" s="280">
        <f t="shared" si="26"/>
        <v>0</v>
      </c>
      <c r="AE369" s="280">
        <f t="shared" si="30"/>
        <v>0</v>
      </c>
      <c r="AF369" s="280">
        <f t="shared" si="27"/>
        <v>0</v>
      </c>
      <c r="AG369" s="294"/>
    </row>
    <row r="370" spans="1:33" s="22" customFormat="1" ht="16.5" customHeight="1" x14ac:dyDescent="0.2">
      <c r="A370" s="324">
        <v>353</v>
      </c>
      <c r="B370" s="325"/>
      <c r="C370" s="326"/>
      <c r="D370" s="327"/>
      <c r="E370" s="359"/>
      <c r="F370" s="328"/>
      <c r="G370" s="341"/>
      <c r="H370" s="342"/>
      <c r="I370" s="330"/>
      <c r="J370" s="331"/>
      <c r="K370" s="344"/>
      <c r="L370" s="333"/>
      <c r="M370" s="333"/>
      <c r="N370" s="334"/>
      <c r="O370" s="335"/>
      <c r="P370" s="336"/>
      <c r="Q370" s="337"/>
      <c r="R370" s="338"/>
      <c r="S370" s="339"/>
      <c r="T370" s="332"/>
      <c r="U370" s="340"/>
      <c r="V370" s="333"/>
      <c r="W370" s="450" t="s">
        <v>40</v>
      </c>
      <c r="X370" s="302"/>
      <c r="Y370" s="289"/>
      <c r="Z370" s="290"/>
      <c r="AA370" s="972">
        <f t="shared" si="28"/>
        <v>0</v>
      </c>
      <c r="AB370" s="293"/>
      <c r="AC370" s="280">
        <f t="shared" si="29"/>
        <v>0</v>
      </c>
      <c r="AD370" s="280">
        <f t="shared" si="26"/>
        <v>0</v>
      </c>
      <c r="AE370" s="280">
        <f t="shared" si="30"/>
        <v>0</v>
      </c>
      <c r="AF370" s="280">
        <f t="shared" si="27"/>
        <v>0</v>
      </c>
      <c r="AG370" s="294"/>
    </row>
    <row r="371" spans="1:33" s="22" customFormat="1" ht="16.5" customHeight="1" x14ac:dyDescent="0.2">
      <c r="A371" s="324">
        <v>354</v>
      </c>
      <c r="B371" s="325"/>
      <c r="C371" s="326"/>
      <c r="D371" s="327"/>
      <c r="E371" s="359"/>
      <c r="F371" s="328"/>
      <c r="G371" s="341"/>
      <c r="H371" s="342"/>
      <c r="I371" s="330"/>
      <c r="J371" s="331"/>
      <c r="K371" s="344"/>
      <c r="L371" s="333"/>
      <c r="M371" s="333"/>
      <c r="N371" s="334"/>
      <c r="O371" s="335"/>
      <c r="P371" s="336"/>
      <c r="Q371" s="337"/>
      <c r="R371" s="338"/>
      <c r="S371" s="339"/>
      <c r="T371" s="332"/>
      <c r="U371" s="340"/>
      <c r="V371" s="333"/>
      <c r="W371" s="450" t="s">
        <v>40</v>
      </c>
      <c r="X371" s="302"/>
      <c r="Y371" s="289"/>
      <c r="Z371" s="290"/>
      <c r="AA371" s="972">
        <f t="shared" si="28"/>
        <v>0</v>
      </c>
      <c r="AB371" s="293"/>
      <c r="AC371" s="280">
        <f t="shared" si="29"/>
        <v>0</v>
      </c>
      <c r="AD371" s="280">
        <f t="shared" si="26"/>
        <v>0</v>
      </c>
      <c r="AE371" s="280">
        <f t="shared" si="30"/>
        <v>0</v>
      </c>
      <c r="AF371" s="280">
        <f t="shared" si="27"/>
        <v>0</v>
      </c>
      <c r="AG371" s="294"/>
    </row>
    <row r="372" spans="1:33" s="22" customFormat="1" ht="16.5" customHeight="1" x14ac:dyDescent="0.2">
      <c r="A372" s="324">
        <v>355</v>
      </c>
      <c r="B372" s="325"/>
      <c r="C372" s="326"/>
      <c r="D372" s="327"/>
      <c r="E372" s="359"/>
      <c r="F372" s="328"/>
      <c r="G372" s="341"/>
      <c r="H372" s="342"/>
      <c r="I372" s="330"/>
      <c r="J372" s="331"/>
      <c r="K372" s="344"/>
      <c r="L372" s="333"/>
      <c r="M372" s="333"/>
      <c r="N372" s="334"/>
      <c r="O372" s="335"/>
      <c r="P372" s="336"/>
      <c r="Q372" s="337"/>
      <c r="R372" s="338"/>
      <c r="S372" s="339"/>
      <c r="T372" s="332"/>
      <c r="U372" s="340"/>
      <c r="V372" s="333"/>
      <c r="W372" s="450" t="s">
        <v>40</v>
      </c>
      <c r="X372" s="302"/>
      <c r="Y372" s="289"/>
      <c r="Z372" s="290"/>
      <c r="AA372" s="972">
        <f t="shared" si="28"/>
        <v>0</v>
      </c>
      <c r="AB372" s="293"/>
      <c r="AC372" s="280">
        <f t="shared" si="29"/>
        <v>0</v>
      </c>
      <c r="AD372" s="280">
        <f t="shared" si="26"/>
        <v>0</v>
      </c>
      <c r="AE372" s="280">
        <f t="shared" si="30"/>
        <v>0</v>
      </c>
      <c r="AF372" s="280">
        <f t="shared" si="27"/>
        <v>0</v>
      </c>
      <c r="AG372" s="294"/>
    </row>
    <row r="373" spans="1:33" s="22" customFormat="1" ht="16.5" customHeight="1" x14ac:dyDescent="0.2">
      <c r="A373" s="324">
        <v>356</v>
      </c>
      <c r="B373" s="325"/>
      <c r="C373" s="326"/>
      <c r="D373" s="327"/>
      <c r="E373" s="359"/>
      <c r="F373" s="328"/>
      <c r="G373" s="341"/>
      <c r="H373" s="342"/>
      <c r="I373" s="330"/>
      <c r="J373" s="331"/>
      <c r="K373" s="344"/>
      <c r="L373" s="333"/>
      <c r="M373" s="333"/>
      <c r="N373" s="334"/>
      <c r="O373" s="335"/>
      <c r="P373" s="336"/>
      <c r="Q373" s="337"/>
      <c r="R373" s="338"/>
      <c r="S373" s="339"/>
      <c r="T373" s="332"/>
      <c r="U373" s="340"/>
      <c r="V373" s="333"/>
      <c r="W373" s="450" t="s">
        <v>40</v>
      </c>
      <c r="X373" s="302"/>
      <c r="Y373" s="289"/>
      <c r="Z373" s="290"/>
      <c r="AA373" s="972">
        <f t="shared" si="28"/>
        <v>0</v>
      </c>
      <c r="AB373" s="293"/>
      <c r="AC373" s="280">
        <f t="shared" si="29"/>
        <v>0</v>
      </c>
      <c r="AD373" s="280">
        <f t="shared" si="26"/>
        <v>0</v>
      </c>
      <c r="AE373" s="280">
        <f t="shared" si="30"/>
        <v>0</v>
      </c>
      <c r="AF373" s="280">
        <f t="shared" si="27"/>
        <v>0</v>
      </c>
      <c r="AG373" s="294"/>
    </row>
    <row r="374" spans="1:33" s="22" customFormat="1" ht="16.5" customHeight="1" x14ac:dyDescent="0.2">
      <c r="A374" s="324">
        <v>357</v>
      </c>
      <c r="B374" s="325"/>
      <c r="C374" s="326"/>
      <c r="D374" s="327"/>
      <c r="E374" s="359"/>
      <c r="F374" s="328"/>
      <c r="G374" s="341"/>
      <c r="H374" s="342"/>
      <c r="I374" s="330"/>
      <c r="J374" s="331"/>
      <c r="K374" s="344"/>
      <c r="L374" s="333"/>
      <c r="M374" s="333"/>
      <c r="N374" s="334"/>
      <c r="O374" s="335"/>
      <c r="P374" s="336"/>
      <c r="Q374" s="337"/>
      <c r="R374" s="338"/>
      <c r="S374" s="339"/>
      <c r="T374" s="332"/>
      <c r="U374" s="340"/>
      <c r="V374" s="333"/>
      <c r="W374" s="450" t="s">
        <v>40</v>
      </c>
      <c r="X374" s="302"/>
      <c r="Y374" s="289"/>
      <c r="Z374" s="290"/>
      <c r="AA374" s="972">
        <f t="shared" si="28"/>
        <v>0</v>
      </c>
      <c r="AB374" s="293"/>
      <c r="AC374" s="280">
        <f t="shared" si="29"/>
        <v>0</v>
      </c>
      <c r="AD374" s="280">
        <f t="shared" si="26"/>
        <v>0</v>
      </c>
      <c r="AE374" s="280">
        <f t="shared" si="30"/>
        <v>0</v>
      </c>
      <c r="AF374" s="280">
        <f t="shared" si="27"/>
        <v>0</v>
      </c>
      <c r="AG374" s="294"/>
    </row>
    <row r="375" spans="1:33" s="22" customFormat="1" ht="16.5" customHeight="1" x14ac:dyDescent="0.2">
      <c r="A375" s="324">
        <v>358</v>
      </c>
      <c r="B375" s="325"/>
      <c r="C375" s="326"/>
      <c r="D375" s="327"/>
      <c r="E375" s="359"/>
      <c r="F375" s="328"/>
      <c r="G375" s="341"/>
      <c r="H375" s="342"/>
      <c r="I375" s="330"/>
      <c r="J375" s="331"/>
      <c r="K375" s="344"/>
      <c r="L375" s="333"/>
      <c r="M375" s="333"/>
      <c r="N375" s="334"/>
      <c r="O375" s="335"/>
      <c r="P375" s="336"/>
      <c r="Q375" s="337"/>
      <c r="R375" s="338"/>
      <c r="S375" s="339"/>
      <c r="T375" s="332"/>
      <c r="U375" s="340"/>
      <c r="V375" s="333"/>
      <c r="W375" s="450" t="s">
        <v>40</v>
      </c>
      <c r="X375" s="302"/>
      <c r="Y375" s="289"/>
      <c r="Z375" s="290"/>
      <c r="AA375" s="972">
        <f t="shared" si="28"/>
        <v>0</v>
      </c>
      <c r="AB375" s="293"/>
      <c r="AC375" s="280">
        <f t="shared" si="29"/>
        <v>0</v>
      </c>
      <c r="AD375" s="280">
        <f t="shared" si="26"/>
        <v>0</v>
      </c>
      <c r="AE375" s="280">
        <f t="shared" si="30"/>
        <v>0</v>
      </c>
      <c r="AF375" s="280">
        <f t="shared" si="27"/>
        <v>0</v>
      </c>
      <c r="AG375" s="294"/>
    </row>
    <row r="376" spans="1:33" s="22" customFormat="1" ht="16.5" customHeight="1" x14ac:dyDescent="0.2">
      <c r="A376" s="324">
        <v>359</v>
      </c>
      <c r="B376" s="325"/>
      <c r="C376" s="326"/>
      <c r="D376" s="327"/>
      <c r="E376" s="359"/>
      <c r="F376" s="328"/>
      <c r="G376" s="341"/>
      <c r="H376" s="342"/>
      <c r="I376" s="330"/>
      <c r="J376" s="331"/>
      <c r="K376" s="344"/>
      <c r="L376" s="333"/>
      <c r="M376" s="333"/>
      <c r="N376" s="334"/>
      <c r="O376" s="335"/>
      <c r="P376" s="336"/>
      <c r="Q376" s="337"/>
      <c r="R376" s="338"/>
      <c r="S376" s="339"/>
      <c r="T376" s="332"/>
      <c r="U376" s="340"/>
      <c r="V376" s="333"/>
      <c r="W376" s="450" t="s">
        <v>40</v>
      </c>
      <c r="X376" s="302"/>
      <c r="Y376" s="289"/>
      <c r="Z376" s="290"/>
      <c r="AA376" s="972">
        <f t="shared" si="28"/>
        <v>0</v>
      </c>
      <c r="AB376" s="293"/>
      <c r="AC376" s="280">
        <f t="shared" si="29"/>
        <v>0</v>
      </c>
      <c r="AD376" s="280">
        <f t="shared" si="26"/>
        <v>0</v>
      </c>
      <c r="AE376" s="280">
        <f t="shared" si="30"/>
        <v>0</v>
      </c>
      <c r="AF376" s="280">
        <f t="shared" si="27"/>
        <v>0</v>
      </c>
      <c r="AG376" s="294"/>
    </row>
    <row r="377" spans="1:33" s="22" customFormat="1" ht="16.5" customHeight="1" x14ac:dyDescent="0.2">
      <c r="A377" s="324">
        <v>360</v>
      </c>
      <c r="B377" s="325"/>
      <c r="C377" s="326"/>
      <c r="D377" s="327"/>
      <c r="E377" s="359"/>
      <c r="F377" s="328"/>
      <c r="G377" s="341"/>
      <c r="H377" s="342"/>
      <c r="I377" s="330"/>
      <c r="J377" s="331"/>
      <c r="K377" s="344"/>
      <c r="L377" s="333"/>
      <c r="M377" s="333"/>
      <c r="N377" s="334"/>
      <c r="O377" s="335"/>
      <c r="P377" s="336"/>
      <c r="Q377" s="337"/>
      <c r="R377" s="338"/>
      <c r="S377" s="339"/>
      <c r="T377" s="332"/>
      <c r="U377" s="340"/>
      <c r="V377" s="333"/>
      <c r="W377" s="450" t="s">
        <v>40</v>
      </c>
      <c r="X377" s="302"/>
      <c r="Y377" s="289"/>
      <c r="Z377" s="290"/>
      <c r="AA377" s="972">
        <f t="shared" si="28"/>
        <v>0</v>
      </c>
      <c r="AB377" s="293"/>
      <c r="AC377" s="280">
        <f t="shared" si="29"/>
        <v>0</v>
      </c>
      <c r="AD377" s="280">
        <f t="shared" si="26"/>
        <v>0</v>
      </c>
      <c r="AE377" s="280">
        <f t="shared" si="30"/>
        <v>0</v>
      </c>
      <c r="AF377" s="280">
        <f t="shared" si="27"/>
        <v>0</v>
      </c>
      <c r="AG377" s="294"/>
    </row>
    <row r="378" spans="1:33" s="22" customFormat="1" ht="16.5" customHeight="1" x14ac:dyDescent="0.2">
      <c r="A378" s="324">
        <v>361</v>
      </c>
      <c r="B378" s="325"/>
      <c r="C378" s="326"/>
      <c r="D378" s="327"/>
      <c r="E378" s="359"/>
      <c r="F378" s="328"/>
      <c r="G378" s="341"/>
      <c r="H378" s="342"/>
      <c r="I378" s="330"/>
      <c r="J378" s="331"/>
      <c r="K378" s="344"/>
      <c r="L378" s="333"/>
      <c r="M378" s="333"/>
      <c r="N378" s="334"/>
      <c r="O378" s="335"/>
      <c r="P378" s="336"/>
      <c r="Q378" s="337"/>
      <c r="R378" s="338"/>
      <c r="S378" s="339"/>
      <c r="T378" s="332"/>
      <c r="U378" s="340"/>
      <c r="V378" s="333"/>
      <c r="W378" s="450" t="s">
        <v>40</v>
      </c>
      <c r="X378" s="302"/>
      <c r="Y378" s="289"/>
      <c r="Z378" s="290"/>
      <c r="AA378" s="972">
        <f t="shared" si="28"/>
        <v>0</v>
      </c>
      <c r="AB378" s="293"/>
      <c r="AC378" s="280">
        <f t="shared" si="29"/>
        <v>0</v>
      </c>
      <c r="AD378" s="280">
        <f t="shared" si="26"/>
        <v>0</v>
      </c>
      <c r="AE378" s="280">
        <f t="shared" si="30"/>
        <v>0</v>
      </c>
      <c r="AF378" s="280">
        <f t="shared" si="27"/>
        <v>0</v>
      </c>
      <c r="AG378" s="294"/>
    </row>
    <row r="379" spans="1:33" s="22" customFormat="1" ht="16.5" customHeight="1" x14ac:dyDescent="0.2">
      <c r="A379" s="324">
        <v>362</v>
      </c>
      <c r="B379" s="325"/>
      <c r="C379" s="326"/>
      <c r="D379" s="327"/>
      <c r="E379" s="359"/>
      <c r="F379" s="328"/>
      <c r="G379" s="341"/>
      <c r="H379" s="342"/>
      <c r="I379" s="330"/>
      <c r="J379" s="331"/>
      <c r="K379" s="344"/>
      <c r="L379" s="333"/>
      <c r="M379" s="333"/>
      <c r="N379" s="334"/>
      <c r="O379" s="335"/>
      <c r="P379" s="336"/>
      <c r="Q379" s="337"/>
      <c r="R379" s="338"/>
      <c r="S379" s="339"/>
      <c r="T379" s="332"/>
      <c r="U379" s="340"/>
      <c r="V379" s="333"/>
      <c r="W379" s="450" t="s">
        <v>40</v>
      </c>
      <c r="X379" s="302"/>
      <c r="Y379" s="289"/>
      <c r="Z379" s="290"/>
      <c r="AA379" s="972">
        <f t="shared" si="28"/>
        <v>0</v>
      </c>
      <c r="AB379" s="293"/>
      <c r="AC379" s="280">
        <f t="shared" si="29"/>
        <v>0</v>
      </c>
      <c r="AD379" s="280">
        <f t="shared" si="26"/>
        <v>0</v>
      </c>
      <c r="AE379" s="280">
        <f t="shared" si="30"/>
        <v>0</v>
      </c>
      <c r="AF379" s="280">
        <f t="shared" si="27"/>
        <v>0</v>
      </c>
      <c r="AG379" s="294"/>
    </row>
    <row r="380" spans="1:33" s="22" customFormat="1" ht="16.5" customHeight="1" x14ac:dyDescent="0.2">
      <c r="A380" s="324">
        <v>363</v>
      </c>
      <c r="B380" s="325"/>
      <c r="C380" s="326"/>
      <c r="D380" s="327"/>
      <c r="E380" s="359"/>
      <c r="F380" s="328"/>
      <c r="G380" s="341"/>
      <c r="H380" s="342"/>
      <c r="I380" s="330"/>
      <c r="J380" s="331"/>
      <c r="K380" s="344"/>
      <c r="L380" s="333"/>
      <c r="M380" s="333"/>
      <c r="N380" s="334"/>
      <c r="O380" s="335"/>
      <c r="P380" s="336"/>
      <c r="Q380" s="337"/>
      <c r="R380" s="338"/>
      <c r="S380" s="339"/>
      <c r="T380" s="332"/>
      <c r="U380" s="340"/>
      <c r="V380" s="333"/>
      <c r="W380" s="450" t="s">
        <v>40</v>
      </c>
      <c r="X380" s="302"/>
      <c r="Y380" s="289"/>
      <c r="Z380" s="290"/>
      <c r="AA380" s="972">
        <f t="shared" si="28"/>
        <v>0</v>
      </c>
      <c r="AB380" s="293"/>
      <c r="AC380" s="280">
        <f t="shared" si="29"/>
        <v>0</v>
      </c>
      <c r="AD380" s="280">
        <f t="shared" si="26"/>
        <v>0</v>
      </c>
      <c r="AE380" s="280">
        <f t="shared" si="30"/>
        <v>0</v>
      </c>
      <c r="AF380" s="280">
        <f t="shared" si="27"/>
        <v>0</v>
      </c>
      <c r="AG380" s="294"/>
    </row>
    <row r="381" spans="1:33" s="22" customFormat="1" ht="16.5" customHeight="1" x14ac:dyDescent="0.2">
      <c r="A381" s="324">
        <v>364</v>
      </c>
      <c r="B381" s="325"/>
      <c r="C381" s="326"/>
      <c r="D381" s="327"/>
      <c r="E381" s="359"/>
      <c r="F381" s="328"/>
      <c r="G381" s="341"/>
      <c r="H381" s="342"/>
      <c r="I381" s="330"/>
      <c r="J381" s="331"/>
      <c r="K381" s="344"/>
      <c r="L381" s="333"/>
      <c r="M381" s="333"/>
      <c r="N381" s="334"/>
      <c r="O381" s="335"/>
      <c r="P381" s="336"/>
      <c r="Q381" s="337"/>
      <c r="R381" s="338"/>
      <c r="S381" s="339"/>
      <c r="T381" s="332"/>
      <c r="U381" s="340"/>
      <c r="V381" s="333"/>
      <c r="W381" s="450" t="s">
        <v>40</v>
      </c>
      <c r="X381" s="302"/>
      <c r="Y381" s="289"/>
      <c r="Z381" s="290"/>
      <c r="AA381" s="972">
        <f t="shared" si="28"/>
        <v>0</v>
      </c>
      <c r="AB381" s="293"/>
      <c r="AC381" s="280">
        <f t="shared" si="29"/>
        <v>0</v>
      </c>
      <c r="AD381" s="280">
        <f t="shared" si="26"/>
        <v>0</v>
      </c>
      <c r="AE381" s="280">
        <f t="shared" si="30"/>
        <v>0</v>
      </c>
      <c r="AF381" s="280">
        <f t="shared" si="27"/>
        <v>0</v>
      </c>
      <c r="AG381" s="294"/>
    </row>
    <row r="382" spans="1:33" s="22" customFormat="1" ht="16.5" customHeight="1" x14ac:dyDescent="0.2">
      <c r="A382" s="324">
        <v>365</v>
      </c>
      <c r="B382" s="325"/>
      <c r="C382" s="326"/>
      <c r="D382" s="327"/>
      <c r="E382" s="359"/>
      <c r="F382" s="328"/>
      <c r="G382" s="341"/>
      <c r="H382" s="342"/>
      <c r="I382" s="330"/>
      <c r="J382" s="331"/>
      <c r="K382" s="344"/>
      <c r="L382" s="333"/>
      <c r="M382" s="333"/>
      <c r="N382" s="334"/>
      <c r="O382" s="335"/>
      <c r="P382" s="336"/>
      <c r="Q382" s="337"/>
      <c r="R382" s="338"/>
      <c r="S382" s="339"/>
      <c r="T382" s="332"/>
      <c r="U382" s="340"/>
      <c r="V382" s="333"/>
      <c r="W382" s="450" t="s">
        <v>40</v>
      </c>
      <c r="X382" s="302"/>
      <c r="Y382" s="289"/>
      <c r="Z382" s="290"/>
      <c r="AA382" s="972">
        <f t="shared" si="28"/>
        <v>0</v>
      </c>
      <c r="AB382" s="293"/>
      <c r="AC382" s="280">
        <f t="shared" si="29"/>
        <v>0</v>
      </c>
      <c r="AD382" s="280">
        <f t="shared" si="26"/>
        <v>0</v>
      </c>
      <c r="AE382" s="280">
        <f t="shared" si="30"/>
        <v>0</v>
      </c>
      <c r="AF382" s="280">
        <f t="shared" si="27"/>
        <v>0</v>
      </c>
      <c r="AG382" s="294"/>
    </row>
    <row r="383" spans="1:33" s="22" customFormat="1" ht="16.5" customHeight="1" x14ac:dyDescent="0.2">
      <c r="A383" s="324">
        <v>366</v>
      </c>
      <c r="B383" s="325"/>
      <c r="C383" s="326"/>
      <c r="D383" s="327"/>
      <c r="E383" s="359"/>
      <c r="F383" s="328"/>
      <c r="G383" s="341"/>
      <c r="H383" s="342"/>
      <c r="I383" s="330"/>
      <c r="J383" s="331"/>
      <c r="K383" s="344"/>
      <c r="L383" s="333"/>
      <c r="M383" s="333"/>
      <c r="N383" s="334"/>
      <c r="O383" s="335"/>
      <c r="P383" s="336"/>
      <c r="Q383" s="337"/>
      <c r="R383" s="338"/>
      <c r="S383" s="339"/>
      <c r="T383" s="332"/>
      <c r="U383" s="340"/>
      <c r="V383" s="333"/>
      <c r="W383" s="450" t="s">
        <v>40</v>
      </c>
      <c r="X383" s="302"/>
      <c r="Y383" s="289"/>
      <c r="Z383" s="290"/>
      <c r="AA383" s="972">
        <f t="shared" si="28"/>
        <v>0</v>
      </c>
      <c r="AB383" s="293"/>
      <c r="AC383" s="280">
        <f t="shared" si="29"/>
        <v>0</v>
      </c>
      <c r="AD383" s="280">
        <f t="shared" si="26"/>
        <v>0</v>
      </c>
      <c r="AE383" s="280">
        <f t="shared" si="30"/>
        <v>0</v>
      </c>
      <c r="AF383" s="280">
        <f t="shared" si="27"/>
        <v>0</v>
      </c>
      <c r="AG383" s="294"/>
    </row>
    <row r="384" spans="1:33" s="22" customFormat="1" ht="16.5" customHeight="1" x14ac:dyDescent="0.2">
      <c r="A384" s="324">
        <v>367</v>
      </c>
      <c r="B384" s="325"/>
      <c r="C384" s="326"/>
      <c r="D384" s="327"/>
      <c r="E384" s="359"/>
      <c r="F384" s="328"/>
      <c r="G384" s="341"/>
      <c r="H384" s="342"/>
      <c r="I384" s="330"/>
      <c r="J384" s="331"/>
      <c r="K384" s="344"/>
      <c r="L384" s="333"/>
      <c r="M384" s="333"/>
      <c r="N384" s="334"/>
      <c r="O384" s="335"/>
      <c r="P384" s="336"/>
      <c r="Q384" s="337"/>
      <c r="R384" s="338"/>
      <c r="S384" s="339"/>
      <c r="T384" s="332"/>
      <c r="U384" s="340"/>
      <c r="V384" s="333"/>
      <c r="W384" s="450" t="s">
        <v>40</v>
      </c>
      <c r="X384" s="302"/>
      <c r="Y384" s="289"/>
      <c r="Z384" s="290"/>
      <c r="AA384" s="972">
        <f t="shared" si="28"/>
        <v>0</v>
      </c>
      <c r="AB384" s="293"/>
      <c r="AC384" s="280">
        <f t="shared" si="29"/>
        <v>0</v>
      </c>
      <c r="AD384" s="280">
        <f t="shared" si="26"/>
        <v>0</v>
      </c>
      <c r="AE384" s="280">
        <f t="shared" si="30"/>
        <v>0</v>
      </c>
      <c r="AF384" s="280">
        <f t="shared" si="27"/>
        <v>0</v>
      </c>
      <c r="AG384" s="294"/>
    </row>
    <row r="385" spans="1:33" s="22" customFormat="1" ht="16.5" customHeight="1" x14ac:dyDescent="0.2">
      <c r="A385" s="324">
        <v>368</v>
      </c>
      <c r="B385" s="325"/>
      <c r="C385" s="326"/>
      <c r="D385" s="327"/>
      <c r="E385" s="359"/>
      <c r="F385" s="328"/>
      <c r="G385" s="341"/>
      <c r="H385" s="342"/>
      <c r="I385" s="330"/>
      <c r="J385" s="331"/>
      <c r="K385" s="344"/>
      <c r="L385" s="333"/>
      <c r="M385" s="333"/>
      <c r="N385" s="334"/>
      <c r="O385" s="335"/>
      <c r="P385" s="336"/>
      <c r="Q385" s="337"/>
      <c r="R385" s="338"/>
      <c r="S385" s="339"/>
      <c r="T385" s="332"/>
      <c r="U385" s="340"/>
      <c r="V385" s="333"/>
      <c r="W385" s="450" t="s">
        <v>40</v>
      </c>
      <c r="X385" s="302"/>
      <c r="Y385" s="289"/>
      <c r="Z385" s="290"/>
      <c r="AA385" s="972">
        <f t="shared" si="28"/>
        <v>0</v>
      </c>
      <c r="AB385" s="293"/>
      <c r="AC385" s="280">
        <f t="shared" si="29"/>
        <v>0</v>
      </c>
      <c r="AD385" s="280">
        <f t="shared" si="26"/>
        <v>0</v>
      </c>
      <c r="AE385" s="280">
        <f t="shared" si="30"/>
        <v>0</v>
      </c>
      <c r="AF385" s="280">
        <f t="shared" si="27"/>
        <v>0</v>
      </c>
      <c r="AG385" s="294"/>
    </row>
    <row r="386" spans="1:33" s="22" customFormat="1" ht="16.5" customHeight="1" x14ac:dyDescent="0.2">
      <c r="A386" s="324">
        <v>369</v>
      </c>
      <c r="B386" s="325"/>
      <c r="C386" s="326"/>
      <c r="D386" s="327"/>
      <c r="E386" s="359"/>
      <c r="F386" s="328"/>
      <c r="G386" s="341"/>
      <c r="H386" s="342"/>
      <c r="I386" s="330"/>
      <c r="J386" s="331"/>
      <c r="K386" s="344"/>
      <c r="L386" s="333"/>
      <c r="M386" s="333"/>
      <c r="N386" s="334"/>
      <c r="O386" s="335"/>
      <c r="P386" s="336"/>
      <c r="Q386" s="337"/>
      <c r="R386" s="338"/>
      <c r="S386" s="339"/>
      <c r="T386" s="332"/>
      <c r="U386" s="340"/>
      <c r="V386" s="333"/>
      <c r="W386" s="450" t="s">
        <v>40</v>
      </c>
      <c r="X386" s="302"/>
      <c r="Y386" s="289"/>
      <c r="Z386" s="290"/>
      <c r="AA386" s="972">
        <f t="shared" si="28"/>
        <v>0</v>
      </c>
      <c r="AB386" s="293"/>
      <c r="AC386" s="280">
        <f t="shared" si="29"/>
        <v>0</v>
      </c>
      <c r="AD386" s="280">
        <f t="shared" si="26"/>
        <v>0</v>
      </c>
      <c r="AE386" s="280">
        <f t="shared" si="30"/>
        <v>0</v>
      </c>
      <c r="AF386" s="280">
        <f t="shared" si="27"/>
        <v>0</v>
      </c>
      <c r="AG386" s="294"/>
    </row>
    <row r="387" spans="1:33" s="22" customFormat="1" ht="16.5" customHeight="1" x14ac:dyDescent="0.2">
      <c r="A387" s="324">
        <v>370</v>
      </c>
      <c r="B387" s="325"/>
      <c r="C387" s="326"/>
      <c r="D387" s="327"/>
      <c r="E387" s="359"/>
      <c r="F387" s="328"/>
      <c r="G387" s="341"/>
      <c r="H387" s="342"/>
      <c r="I387" s="330"/>
      <c r="J387" s="331"/>
      <c r="K387" s="344"/>
      <c r="L387" s="333"/>
      <c r="M387" s="333"/>
      <c r="N387" s="334"/>
      <c r="O387" s="335"/>
      <c r="P387" s="336"/>
      <c r="Q387" s="337"/>
      <c r="R387" s="338"/>
      <c r="S387" s="339"/>
      <c r="T387" s="332"/>
      <c r="U387" s="340"/>
      <c r="V387" s="333"/>
      <c r="W387" s="450" t="s">
        <v>40</v>
      </c>
      <c r="X387" s="302"/>
      <c r="Y387" s="289"/>
      <c r="Z387" s="290"/>
      <c r="AA387" s="972">
        <f t="shared" si="28"/>
        <v>0</v>
      </c>
      <c r="AB387" s="293"/>
      <c r="AC387" s="280">
        <f t="shared" si="29"/>
        <v>0</v>
      </c>
      <c r="AD387" s="280">
        <f t="shared" si="26"/>
        <v>0</v>
      </c>
      <c r="AE387" s="280">
        <f t="shared" si="30"/>
        <v>0</v>
      </c>
      <c r="AF387" s="280">
        <f t="shared" si="27"/>
        <v>0</v>
      </c>
      <c r="AG387" s="294"/>
    </row>
    <row r="388" spans="1:33" s="22" customFormat="1" ht="16.5" customHeight="1" x14ac:dyDescent="0.2">
      <c r="A388" s="324">
        <v>371</v>
      </c>
      <c r="B388" s="325"/>
      <c r="C388" s="326"/>
      <c r="D388" s="327"/>
      <c r="E388" s="359"/>
      <c r="F388" s="328"/>
      <c r="G388" s="341"/>
      <c r="H388" s="342"/>
      <c r="I388" s="330"/>
      <c r="J388" s="331"/>
      <c r="K388" s="344"/>
      <c r="L388" s="333"/>
      <c r="M388" s="333"/>
      <c r="N388" s="334"/>
      <c r="O388" s="335"/>
      <c r="P388" s="336"/>
      <c r="Q388" s="337"/>
      <c r="R388" s="338"/>
      <c r="S388" s="339"/>
      <c r="T388" s="332"/>
      <c r="U388" s="340"/>
      <c r="V388" s="333"/>
      <c r="W388" s="450" t="s">
        <v>40</v>
      </c>
      <c r="X388" s="302"/>
      <c r="Y388" s="289"/>
      <c r="Z388" s="290"/>
      <c r="AA388" s="972">
        <f t="shared" si="28"/>
        <v>0</v>
      </c>
      <c r="AB388" s="293"/>
      <c r="AC388" s="280">
        <f t="shared" si="29"/>
        <v>0</v>
      </c>
      <c r="AD388" s="280">
        <f t="shared" si="26"/>
        <v>0</v>
      </c>
      <c r="AE388" s="280">
        <f t="shared" si="30"/>
        <v>0</v>
      </c>
      <c r="AF388" s="280">
        <f t="shared" si="27"/>
        <v>0</v>
      </c>
      <c r="AG388" s="294"/>
    </row>
    <row r="389" spans="1:33" s="22" customFormat="1" ht="16.5" customHeight="1" x14ac:dyDescent="0.2">
      <c r="A389" s="324">
        <v>372</v>
      </c>
      <c r="B389" s="325"/>
      <c r="C389" s="326"/>
      <c r="D389" s="327"/>
      <c r="E389" s="359"/>
      <c r="F389" s="328"/>
      <c r="G389" s="341"/>
      <c r="H389" s="342"/>
      <c r="I389" s="330"/>
      <c r="J389" s="331"/>
      <c r="K389" s="344"/>
      <c r="L389" s="333"/>
      <c r="M389" s="333"/>
      <c r="N389" s="334"/>
      <c r="O389" s="335"/>
      <c r="P389" s="336"/>
      <c r="Q389" s="337"/>
      <c r="R389" s="338"/>
      <c r="S389" s="339"/>
      <c r="T389" s="332"/>
      <c r="U389" s="340"/>
      <c r="V389" s="333"/>
      <c r="W389" s="450" t="s">
        <v>40</v>
      </c>
      <c r="X389" s="302"/>
      <c r="Y389" s="289"/>
      <c r="Z389" s="290"/>
      <c r="AA389" s="972">
        <f t="shared" si="28"/>
        <v>0</v>
      </c>
      <c r="AB389" s="293"/>
      <c r="AC389" s="280">
        <f t="shared" si="29"/>
        <v>0</v>
      </c>
      <c r="AD389" s="280">
        <f t="shared" si="26"/>
        <v>0</v>
      </c>
      <c r="AE389" s="280">
        <f t="shared" si="30"/>
        <v>0</v>
      </c>
      <c r="AF389" s="280">
        <f t="shared" si="27"/>
        <v>0</v>
      </c>
      <c r="AG389" s="294"/>
    </row>
    <row r="390" spans="1:33" s="22" customFormat="1" ht="16.5" customHeight="1" x14ac:dyDescent="0.2">
      <c r="A390" s="324">
        <v>373</v>
      </c>
      <c r="B390" s="325"/>
      <c r="C390" s="326"/>
      <c r="D390" s="327"/>
      <c r="E390" s="359"/>
      <c r="F390" s="328"/>
      <c r="G390" s="341"/>
      <c r="H390" s="342"/>
      <c r="I390" s="330"/>
      <c r="J390" s="331"/>
      <c r="K390" s="344"/>
      <c r="L390" s="333"/>
      <c r="M390" s="333"/>
      <c r="N390" s="334"/>
      <c r="O390" s="335"/>
      <c r="P390" s="336"/>
      <c r="Q390" s="337"/>
      <c r="R390" s="338"/>
      <c r="S390" s="339"/>
      <c r="T390" s="332"/>
      <c r="U390" s="340"/>
      <c r="V390" s="333"/>
      <c r="W390" s="450" t="s">
        <v>40</v>
      </c>
      <c r="X390" s="302"/>
      <c r="Y390" s="289"/>
      <c r="Z390" s="290"/>
      <c r="AA390" s="972">
        <f t="shared" si="28"/>
        <v>0</v>
      </c>
      <c r="AB390" s="293"/>
      <c r="AC390" s="280">
        <f t="shared" si="29"/>
        <v>0</v>
      </c>
      <c r="AD390" s="280">
        <f t="shared" si="26"/>
        <v>0</v>
      </c>
      <c r="AE390" s="280">
        <f t="shared" si="30"/>
        <v>0</v>
      </c>
      <c r="AF390" s="280">
        <f t="shared" si="27"/>
        <v>0</v>
      </c>
      <c r="AG390" s="294"/>
    </row>
    <row r="391" spans="1:33" s="22" customFormat="1" ht="16.5" customHeight="1" x14ac:dyDescent="0.2">
      <c r="A391" s="324">
        <v>374</v>
      </c>
      <c r="B391" s="325"/>
      <c r="C391" s="326"/>
      <c r="D391" s="327"/>
      <c r="E391" s="359"/>
      <c r="F391" s="328"/>
      <c r="G391" s="341"/>
      <c r="H391" s="342"/>
      <c r="I391" s="330"/>
      <c r="J391" s="331"/>
      <c r="K391" s="344"/>
      <c r="L391" s="333"/>
      <c r="M391" s="333"/>
      <c r="N391" s="334"/>
      <c r="O391" s="335"/>
      <c r="P391" s="336"/>
      <c r="Q391" s="337"/>
      <c r="R391" s="338"/>
      <c r="S391" s="339"/>
      <c r="T391" s="332"/>
      <c r="U391" s="340"/>
      <c r="V391" s="333"/>
      <c r="W391" s="450" t="s">
        <v>40</v>
      </c>
      <c r="X391" s="302"/>
      <c r="Y391" s="289"/>
      <c r="Z391" s="290"/>
      <c r="AA391" s="972">
        <f t="shared" si="28"/>
        <v>0</v>
      </c>
      <c r="AB391" s="293"/>
      <c r="AC391" s="280">
        <f t="shared" si="29"/>
        <v>0</v>
      </c>
      <c r="AD391" s="280">
        <f t="shared" si="26"/>
        <v>0</v>
      </c>
      <c r="AE391" s="280">
        <f t="shared" si="30"/>
        <v>0</v>
      </c>
      <c r="AF391" s="280">
        <f t="shared" si="27"/>
        <v>0</v>
      </c>
      <c r="AG391" s="294"/>
    </row>
    <row r="392" spans="1:33" s="22" customFormat="1" ht="16.5" customHeight="1" x14ac:dyDescent="0.2">
      <c r="A392" s="324">
        <v>375</v>
      </c>
      <c r="B392" s="325"/>
      <c r="C392" s="326"/>
      <c r="D392" s="327"/>
      <c r="E392" s="359"/>
      <c r="F392" s="328"/>
      <c r="G392" s="341"/>
      <c r="H392" s="342"/>
      <c r="I392" s="330"/>
      <c r="J392" s="331"/>
      <c r="K392" s="344"/>
      <c r="L392" s="333"/>
      <c r="M392" s="333"/>
      <c r="N392" s="334"/>
      <c r="O392" s="335"/>
      <c r="P392" s="336"/>
      <c r="Q392" s="337"/>
      <c r="R392" s="338"/>
      <c r="S392" s="339"/>
      <c r="T392" s="332"/>
      <c r="U392" s="340"/>
      <c r="V392" s="333"/>
      <c r="W392" s="450" t="s">
        <v>40</v>
      </c>
      <c r="X392" s="302"/>
      <c r="Y392" s="289"/>
      <c r="Z392" s="290"/>
      <c r="AA392" s="972">
        <f t="shared" si="28"/>
        <v>0</v>
      </c>
      <c r="AB392" s="293"/>
      <c r="AC392" s="280">
        <f t="shared" si="29"/>
        <v>0</v>
      </c>
      <c r="AD392" s="280">
        <f t="shared" si="26"/>
        <v>0</v>
      </c>
      <c r="AE392" s="280">
        <f t="shared" si="30"/>
        <v>0</v>
      </c>
      <c r="AF392" s="280">
        <f t="shared" si="27"/>
        <v>0</v>
      </c>
      <c r="AG392" s="294"/>
    </row>
    <row r="393" spans="1:33" s="22" customFormat="1" ht="16.5" customHeight="1" x14ac:dyDescent="0.2">
      <c r="A393" s="324">
        <v>376</v>
      </c>
      <c r="B393" s="325"/>
      <c r="C393" s="326"/>
      <c r="D393" s="327"/>
      <c r="E393" s="359"/>
      <c r="F393" s="328"/>
      <c r="G393" s="341"/>
      <c r="H393" s="342"/>
      <c r="I393" s="330"/>
      <c r="J393" s="331"/>
      <c r="K393" s="344"/>
      <c r="L393" s="333"/>
      <c r="M393" s="333"/>
      <c r="N393" s="334"/>
      <c r="O393" s="335"/>
      <c r="P393" s="336"/>
      <c r="Q393" s="337"/>
      <c r="R393" s="338"/>
      <c r="S393" s="339"/>
      <c r="T393" s="332"/>
      <c r="U393" s="340"/>
      <c r="V393" s="333"/>
      <c r="W393" s="450" t="s">
        <v>40</v>
      </c>
      <c r="X393" s="302"/>
      <c r="Y393" s="289"/>
      <c r="Z393" s="290"/>
      <c r="AA393" s="972">
        <f t="shared" si="28"/>
        <v>0</v>
      </c>
      <c r="AB393" s="293"/>
      <c r="AC393" s="280">
        <f t="shared" si="29"/>
        <v>0</v>
      </c>
      <c r="AD393" s="280">
        <f t="shared" si="26"/>
        <v>0</v>
      </c>
      <c r="AE393" s="280">
        <f t="shared" si="30"/>
        <v>0</v>
      </c>
      <c r="AF393" s="280">
        <f t="shared" si="27"/>
        <v>0</v>
      </c>
      <c r="AG393" s="294"/>
    </row>
    <row r="394" spans="1:33" s="22" customFormat="1" ht="16.5" customHeight="1" x14ac:dyDescent="0.2">
      <c r="A394" s="324">
        <v>377</v>
      </c>
      <c r="B394" s="325"/>
      <c r="C394" s="326"/>
      <c r="D394" s="327"/>
      <c r="E394" s="359"/>
      <c r="F394" s="328"/>
      <c r="G394" s="341"/>
      <c r="H394" s="342"/>
      <c r="I394" s="330"/>
      <c r="J394" s="331"/>
      <c r="K394" s="344"/>
      <c r="L394" s="333"/>
      <c r="M394" s="333"/>
      <c r="N394" s="334"/>
      <c r="O394" s="335"/>
      <c r="P394" s="336"/>
      <c r="Q394" s="337"/>
      <c r="R394" s="338"/>
      <c r="S394" s="339"/>
      <c r="T394" s="332"/>
      <c r="U394" s="340"/>
      <c r="V394" s="333"/>
      <c r="W394" s="450" t="s">
        <v>40</v>
      </c>
      <c r="X394" s="302"/>
      <c r="Y394" s="289"/>
      <c r="Z394" s="290"/>
      <c r="AA394" s="972">
        <f t="shared" si="28"/>
        <v>0</v>
      </c>
      <c r="AB394" s="293"/>
      <c r="AC394" s="280">
        <f t="shared" si="29"/>
        <v>0</v>
      </c>
      <c r="AD394" s="280">
        <f t="shared" si="26"/>
        <v>0</v>
      </c>
      <c r="AE394" s="280">
        <f t="shared" si="30"/>
        <v>0</v>
      </c>
      <c r="AF394" s="280">
        <f t="shared" si="27"/>
        <v>0</v>
      </c>
      <c r="AG394" s="294"/>
    </row>
    <row r="395" spans="1:33" s="22" customFormat="1" ht="16.5" customHeight="1" x14ac:dyDescent="0.2">
      <c r="A395" s="324">
        <v>378</v>
      </c>
      <c r="B395" s="325"/>
      <c r="C395" s="326"/>
      <c r="D395" s="327"/>
      <c r="E395" s="359"/>
      <c r="F395" s="328"/>
      <c r="G395" s="341"/>
      <c r="H395" s="342"/>
      <c r="I395" s="330"/>
      <c r="J395" s="331"/>
      <c r="K395" s="344"/>
      <c r="L395" s="333"/>
      <c r="M395" s="333"/>
      <c r="N395" s="334"/>
      <c r="O395" s="335"/>
      <c r="P395" s="336"/>
      <c r="Q395" s="337"/>
      <c r="R395" s="338"/>
      <c r="S395" s="339"/>
      <c r="T395" s="332"/>
      <c r="U395" s="340"/>
      <c r="V395" s="333"/>
      <c r="W395" s="450" t="s">
        <v>40</v>
      </c>
      <c r="X395" s="302"/>
      <c r="Y395" s="289"/>
      <c r="Z395" s="290"/>
      <c r="AA395" s="972">
        <f t="shared" si="28"/>
        <v>0</v>
      </c>
      <c r="AB395" s="293"/>
      <c r="AC395" s="280">
        <f t="shared" si="29"/>
        <v>0</v>
      </c>
      <c r="AD395" s="280">
        <f t="shared" si="26"/>
        <v>0</v>
      </c>
      <c r="AE395" s="280">
        <f t="shared" si="30"/>
        <v>0</v>
      </c>
      <c r="AF395" s="280">
        <f t="shared" si="27"/>
        <v>0</v>
      </c>
      <c r="AG395" s="294"/>
    </row>
    <row r="396" spans="1:33" s="22" customFormat="1" ht="16.5" customHeight="1" x14ac:dyDescent="0.2">
      <c r="A396" s="324">
        <v>379</v>
      </c>
      <c r="B396" s="325"/>
      <c r="C396" s="326"/>
      <c r="D396" s="327"/>
      <c r="E396" s="359"/>
      <c r="F396" s="328"/>
      <c r="G396" s="341"/>
      <c r="H396" s="342"/>
      <c r="I396" s="330"/>
      <c r="J396" s="331"/>
      <c r="K396" s="344"/>
      <c r="L396" s="333"/>
      <c r="M396" s="333"/>
      <c r="N396" s="334"/>
      <c r="O396" s="335"/>
      <c r="P396" s="336"/>
      <c r="Q396" s="337"/>
      <c r="R396" s="338"/>
      <c r="S396" s="339"/>
      <c r="T396" s="332"/>
      <c r="U396" s="340"/>
      <c r="V396" s="333"/>
      <c r="W396" s="450" t="s">
        <v>40</v>
      </c>
      <c r="X396" s="302"/>
      <c r="Y396" s="289"/>
      <c r="Z396" s="290"/>
      <c r="AA396" s="972">
        <f t="shared" si="28"/>
        <v>0</v>
      </c>
      <c r="AB396" s="293"/>
      <c r="AC396" s="280">
        <f t="shared" si="29"/>
        <v>0</v>
      </c>
      <c r="AD396" s="280">
        <f t="shared" si="26"/>
        <v>0</v>
      </c>
      <c r="AE396" s="280">
        <f t="shared" si="30"/>
        <v>0</v>
      </c>
      <c r="AF396" s="280">
        <f t="shared" si="27"/>
        <v>0</v>
      </c>
      <c r="AG396" s="294"/>
    </row>
    <row r="397" spans="1:33" s="22" customFormat="1" ht="16.5" customHeight="1" x14ac:dyDescent="0.2">
      <c r="A397" s="324">
        <v>380</v>
      </c>
      <c r="B397" s="325"/>
      <c r="C397" s="326"/>
      <c r="D397" s="327"/>
      <c r="E397" s="359"/>
      <c r="F397" s="328"/>
      <c r="G397" s="341"/>
      <c r="H397" s="342"/>
      <c r="I397" s="330"/>
      <c r="J397" s="331"/>
      <c r="K397" s="344"/>
      <c r="L397" s="333"/>
      <c r="M397" s="333"/>
      <c r="N397" s="334"/>
      <c r="O397" s="335"/>
      <c r="P397" s="336"/>
      <c r="Q397" s="337"/>
      <c r="R397" s="338"/>
      <c r="S397" s="339"/>
      <c r="T397" s="332"/>
      <c r="U397" s="340"/>
      <c r="V397" s="333"/>
      <c r="W397" s="450" t="s">
        <v>40</v>
      </c>
      <c r="X397" s="302"/>
      <c r="Y397" s="289"/>
      <c r="Z397" s="290"/>
      <c r="AA397" s="972">
        <f t="shared" si="28"/>
        <v>0</v>
      </c>
      <c r="AB397" s="293"/>
      <c r="AC397" s="280">
        <f t="shared" si="29"/>
        <v>0</v>
      </c>
      <c r="AD397" s="280">
        <f t="shared" si="26"/>
        <v>0</v>
      </c>
      <c r="AE397" s="280">
        <f t="shared" si="30"/>
        <v>0</v>
      </c>
      <c r="AF397" s="280">
        <f t="shared" si="27"/>
        <v>0</v>
      </c>
      <c r="AG397" s="294"/>
    </row>
    <row r="398" spans="1:33" s="22" customFormat="1" ht="16.5" customHeight="1" x14ac:dyDescent="0.2">
      <c r="A398" s="324">
        <v>381</v>
      </c>
      <c r="B398" s="325"/>
      <c r="C398" s="326"/>
      <c r="D398" s="327"/>
      <c r="E398" s="359"/>
      <c r="F398" s="328"/>
      <c r="G398" s="341"/>
      <c r="H398" s="342"/>
      <c r="I398" s="330"/>
      <c r="J398" s="331"/>
      <c r="K398" s="344"/>
      <c r="L398" s="333"/>
      <c r="M398" s="333"/>
      <c r="N398" s="334"/>
      <c r="O398" s="335"/>
      <c r="P398" s="336"/>
      <c r="Q398" s="337"/>
      <c r="R398" s="338"/>
      <c r="S398" s="339"/>
      <c r="T398" s="332"/>
      <c r="U398" s="340"/>
      <c r="V398" s="333"/>
      <c r="W398" s="450" t="s">
        <v>40</v>
      </c>
      <c r="X398" s="302"/>
      <c r="Y398" s="289"/>
      <c r="Z398" s="290"/>
      <c r="AA398" s="972">
        <f t="shared" si="28"/>
        <v>0</v>
      </c>
      <c r="AB398" s="293"/>
      <c r="AC398" s="280">
        <f t="shared" si="29"/>
        <v>0</v>
      </c>
      <c r="AD398" s="280">
        <f t="shared" si="26"/>
        <v>0</v>
      </c>
      <c r="AE398" s="280">
        <f t="shared" si="30"/>
        <v>0</v>
      </c>
      <c r="AF398" s="280">
        <f t="shared" si="27"/>
        <v>0</v>
      </c>
      <c r="AG398" s="294"/>
    </row>
    <row r="399" spans="1:33" s="22" customFormat="1" ht="16.5" customHeight="1" x14ac:dyDescent="0.2">
      <c r="A399" s="324">
        <v>382</v>
      </c>
      <c r="B399" s="325"/>
      <c r="C399" s="326"/>
      <c r="D399" s="327"/>
      <c r="E399" s="359"/>
      <c r="F399" s="328"/>
      <c r="G399" s="341"/>
      <c r="H399" s="342"/>
      <c r="I399" s="330"/>
      <c r="J399" s="331"/>
      <c r="K399" s="344"/>
      <c r="L399" s="333"/>
      <c r="M399" s="333"/>
      <c r="N399" s="334"/>
      <c r="O399" s="335"/>
      <c r="P399" s="336"/>
      <c r="Q399" s="337"/>
      <c r="R399" s="338"/>
      <c r="S399" s="339"/>
      <c r="T399" s="332"/>
      <c r="U399" s="340"/>
      <c r="V399" s="333"/>
      <c r="W399" s="450" t="s">
        <v>40</v>
      </c>
      <c r="X399" s="302"/>
      <c r="Y399" s="289"/>
      <c r="Z399" s="290"/>
      <c r="AA399" s="972">
        <f t="shared" si="28"/>
        <v>0</v>
      </c>
      <c r="AB399" s="293"/>
      <c r="AC399" s="280">
        <f t="shared" si="29"/>
        <v>0</v>
      </c>
      <c r="AD399" s="280">
        <f t="shared" si="26"/>
        <v>0</v>
      </c>
      <c r="AE399" s="280">
        <f t="shared" si="30"/>
        <v>0</v>
      </c>
      <c r="AF399" s="280">
        <f t="shared" si="27"/>
        <v>0</v>
      </c>
      <c r="AG399" s="294"/>
    </row>
    <row r="400" spans="1:33" s="22" customFormat="1" ht="16.5" customHeight="1" x14ac:dyDescent="0.2">
      <c r="A400" s="324">
        <v>383</v>
      </c>
      <c r="B400" s="325"/>
      <c r="C400" s="326"/>
      <c r="D400" s="327"/>
      <c r="E400" s="359"/>
      <c r="F400" s="328"/>
      <c r="G400" s="341"/>
      <c r="H400" s="342"/>
      <c r="I400" s="330"/>
      <c r="J400" s="331"/>
      <c r="K400" s="344"/>
      <c r="L400" s="333"/>
      <c r="M400" s="333"/>
      <c r="N400" s="334"/>
      <c r="O400" s="335"/>
      <c r="P400" s="336"/>
      <c r="Q400" s="337"/>
      <c r="R400" s="338"/>
      <c r="S400" s="339"/>
      <c r="T400" s="332"/>
      <c r="U400" s="340"/>
      <c r="V400" s="333"/>
      <c r="W400" s="450" t="s">
        <v>40</v>
      </c>
      <c r="X400" s="302"/>
      <c r="Y400" s="289"/>
      <c r="Z400" s="290"/>
      <c r="AA400" s="972">
        <f t="shared" si="28"/>
        <v>0</v>
      </c>
      <c r="AB400" s="293"/>
      <c r="AC400" s="280">
        <f t="shared" si="29"/>
        <v>0</v>
      </c>
      <c r="AD400" s="280">
        <f t="shared" si="26"/>
        <v>0</v>
      </c>
      <c r="AE400" s="280">
        <f t="shared" si="30"/>
        <v>0</v>
      </c>
      <c r="AF400" s="280">
        <f t="shared" si="27"/>
        <v>0</v>
      </c>
      <c r="AG400" s="294"/>
    </row>
    <row r="401" spans="1:33" s="22" customFormat="1" ht="16.5" customHeight="1" x14ac:dyDescent="0.2">
      <c r="A401" s="324">
        <v>384</v>
      </c>
      <c r="B401" s="325"/>
      <c r="C401" s="326"/>
      <c r="D401" s="327"/>
      <c r="E401" s="359"/>
      <c r="F401" s="328"/>
      <c r="G401" s="341"/>
      <c r="H401" s="342"/>
      <c r="I401" s="330"/>
      <c r="J401" s="331"/>
      <c r="K401" s="344"/>
      <c r="L401" s="333"/>
      <c r="M401" s="333"/>
      <c r="N401" s="334"/>
      <c r="O401" s="335"/>
      <c r="P401" s="336"/>
      <c r="Q401" s="337"/>
      <c r="R401" s="338"/>
      <c r="S401" s="339"/>
      <c r="T401" s="332"/>
      <c r="U401" s="340"/>
      <c r="V401" s="333"/>
      <c r="W401" s="450" t="s">
        <v>40</v>
      </c>
      <c r="X401" s="302"/>
      <c r="Y401" s="289"/>
      <c r="Z401" s="290"/>
      <c r="AA401" s="972">
        <f t="shared" si="28"/>
        <v>0</v>
      </c>
      <c r="AB401" s="293"/>
      <c r="AC401" s="280">
        <f t="shared" si="29"/>
        <v>0</v>
      </c>
      <c r="AD401" s="280">
        <f t="shared" si="26"/>
        <v>0</v>
      </c>
      <c r="AE401" s="280">
        <f t="shared" si="30"/>
        <v>0</v>
      </c>
      <c r="AF401" s="280">
        <f t="shared" si="27"/>
        <v>0</v>
      </c>
      <c r="AG401" s="294"/>
    </row>
    <row r="402" spans="1:33" s="22" customFormat="1" ht="16.5" customHeight="1" x14ac:dyDescent="0.2">
      <c r="A402" s="324">
        <v>385</v>
      </c>
      <c r="B402" s="325"/>
      <c r="C402" s="326"/>
      <c r="D402" s="327"/>
      <c r="E402" s="359"/>
      <c r="F402" s="328"/>
      <c r="G402" s="341"/>
      <c r="H402" s="342"/>
      <c r="I402" s="330"/>
      <c r="J402" s="331"/>
      <c r="K402" s="344"/>
      <c r="L402" s="333"/>
      <c r="M402" s="333"/>
      <c r="N402" s="334"/>
      <c r="O402" s="335"/>
      <c r="P402" s="336"/>
      <c r="Q402" s="337"/>
      <c r="R402" s="338"/>
      <c r="S402" s="339"/>
      <c r="T402" s="332"/>
      <c r="U402" s="340"/>
      <c r="V402" s="333"/>
      <c r="W402" s="450" t="s">
        <v>40</v>
      </c>
      <c r="X402" s="302"/>
      <c r="Y402" s="289"/>
      <c r="Z402" s="290"/>
      <c r="AA402" s="972">
        <f t="shared" si="28"/>
        <v>0</v>
      </c>
      <c r="AB402" s="293"/>
      <c r="AC402" s="280">
        <f t="shared" si="29"/>
        <v>0</v>
      </c>
      <c r="AD402" s="280">
        <f t="shared" si="26"/>
        <v>0</v>
      </c>
      <c r="AE402" s="280">
        <f t="shared" si="30"/>
        <v>0</v>
      </c>
      <c r="AF402" s="280">
        <f t="shared" si="27"/>
        <v>0</v>
      </c>
      <c r="AG402" s="294"/>
    </row>
    <row r="403" spans="1:33" s="22" customFormat="1" ht="16.5" customHeight="1" x14ac:dyDescent="0.2">
      <c r="A403" s="324">
        <v>386</v>
      </c>
      <c r="B403" s="325"/>
      <c r="C403" s="326"/>
      <c r="D403" s="327"/>
      <c r="E403" s="359"/>
      <c r="F403" s="328"/>
      <c r="G403" s="341"/>
      <c r="H403" s="342"/>
      <c r="I403" s="330"/>
      <c r="J403" s="331"/>
      <c r="K403" s="344"/>
      <c r="L403" s="333"/>
      <c r="M403" s="333"/>
      <c r="N403" s="334"/>
      <c r="O403" s="335"/>
      <c r="P403" s="336"/>
      <c r="Q403" s="337"/>
      <c r="R403" s="338"/>
      <c r="S403" s="339"/>
      <c r="T403" s="332"/>
      <c r="U403" s="340"/>
      <c r="V403" s="333"/>
      <c r="W403" s="450" t="s">
        <v>40</v>
      </c>
      <c r="X403" s="302"/>
      <c r="Y403" s="289"/>
      <c r="Z403" s="290"/>
      <c r="AA403" s="972">
        <f t="shared" si="28"/>
        <v>0</v>
      </c>
      <c r="AB403" s="293"/>
      <c r="AC403" s="280">
        <f t="shared" si="29"/>
        <v>0</v>
      </c>
      <c r="AD403" s="280">
        <f t="shared" ref="AD403:AD466" si="31">IF($L403&lt;&gt;"",IF(AND($U403&lt;&gt;"",ABS($U403)&lt;&gt;ABS($L403),OR(AND(ISNONTEXT($N403),ABS($U403)&gt;ABS($L403)),$N403="")),1,0),0)</f>
        <v>0</v>
      </c>
      <c r="AE403" s="280">
        <f t="shared" si="30"/>
        <v>0</v>
      </c>
      <c r="AF403" s="280">
        <f t="shared" ref="AF403:AF466" si="32">IF(AND($X403&lt;&gt;0,$U403&lt;&gt;"",$M403&lt;&gt;"",ABS($X403)&gt;ABS($M403)),1,0)</f>
        <v>0</v>
      </c>
      <c r="AG403" s="294"/>
    </row>
    <row r="404" spans="1:33" s="22" customFormat="1" ht="16.5" customHeight="1" x14ac:dyDescent="0.2">
      <c r="A404" s="324">
        <v>387</v>
      </c>
      <c r="B404" s="325"/>
      <c r="C404" s="326"/>
      <c r="D404" s="327"/>
      <c r="E404" s="359"/>
      <c r="F404" s="328"/>
      <c r="G404" s="341"/>
      <c r="H404" s="342"/>
      <c r="I404" s="330"/>
      <c r="J404" s="331"/>
      <c r="K404" s="344"/>
      <c r="L404" s="333"/>
      <c r="M404" s="333"/>
      <c r="N404" s="334"/>
      <c r="O404" s="335"/>
      <c r="P404" s="336"/>
      <c r="Q404" s="337"/>
      <c r="R404" s="338"/>
      <c r="S404" s="339"/>
      <c r="T404" s="332"/>
      <c r="U404" s="340"/>
      <c r="V404" s="333"/>
      <c r="W404" s="450" t="s">
        <v>40</v>
      </c>
      <c r="X404" s="302"/>
      <c r="Y404" s="289"/>
      <c r="Z404" s="290"/>
      <c r="AA404" s="972">
        <f t="shared" ref="AA404:AA467" si="33">IFERROR(X404+Y404,0)</f>
        <v>0</v>
      </c>
      <c r="AB404" s="293"/>
      <c r="AC404" s="280">
        <f t="shared" ref="AC404:AC467" si="34">IF(AND($M404&lt;&gt;"",ABS($M404)&gt;ABS($L404)),1,0)</f>
        <v>0</v>
      </c>
      <c r="AD404" s="280">
        <f t="shared" si="31"/>
        <v>0</v>
      </c>
      <c r="AE404" s="280">
        <f t="shared" ref="AE404:AE467" si="35">IF(AND($X404&lt;&gt;0,$U404&lt;&gt;"",ABS($X404)&gt;ABS($U404)),1,0)</f>
        <v>0</v>
      </c>
      <c r="AF404" s="280">
        <f t="shared" si="32"/>
        <v>0</v>
      </c>
      <c r="AG404" s="294"/>
    </row>
    <row r="405" spans="1:33" s="22" customFormat="1" ht="16.5" customHeight="1" x14ac:dyDescent="0.2">
      <c r="A405" s="324">
        <v>388</v>
      </c>
      <c r="B405" s="325"/>
      <c r="C405" s="326"/>
      <c r="D405" s="327"/>
      <c r="E405" s="359"/>
      <c r="F405" s="328"/>
      <c r="G405" s="341"/>
      <c r="H405" s="342"/>
      <c r="I405" s="330"/>
      <c r="J405" s="331"/>
      <c r="K405" s="344"/>
      <c r="L405" s="333"/>
      <c r="M405" s="333"/>
      <c r="N405" s="334"/>
      <c r="O405" s="335"/>
      <c r="P405" s="336"/>
      <c r="Q405" s="337"/>
      <c r="R405" s="338"/>
      <c r="S405" s="339"/>
      <c r="T405" s="332"/>
      <c r="U405" s="340"/>
      <c r="V405" s="333"/>
      <c r="W405" s="450" t="s">
        <v>40</v>
      </c>
      <c r="X405" s="302"/>
      <c r="Y405" s="289"/>
      <c r="Z405" s="290"/>
      <c r="AA405" s="972">
        <f t="shared" si="33"/>
        <v>0</v>
      </c>
      <c r="AB405" s="293"/>
      <c r="AC405" s="280">
        <f t="shared" si="34"/>
        <v>0</v>
      </c>
      <c r="AD405" s="280">
        <f t="shared" si="31"/>
        <v>0</v>
      </c>
      <c r="AE405" s="280">
        <f t="shared" si="35"/>
        <v>0</v>
      </c>
      <c r="AF405" s="280">
        <f t="shared" si="32"/>
        <v>0</v>
      </c>
      <c r="AG405" s="294"/>
    </row>
    <row r="406" spans="1:33" s="22" customFormat="1" ht="16.5" customHeight="1" x14ac:dyDescent="0.2">
      <c r="A406" s="324">
        <v>389</v>
      </c>
      <c r="B406" s="325"/>
      <c r="C406" s="326"/>
      <c r="D406" s="327"/>
      <c r="E406" s="359"/>
      <c r="F406" s="328"/>
      <c r="G406" s="341"/>
      <c r="H406" s="342"/>
      <c r="I406" s="330"/>
      <c r="J406" s="331"/>
      <c r="K406" s="344"/>
      <c r="L406" s="333"/>
      <c r="M406" s="333"/>
      <c r="N406" s="334"/>
      <c r="O406" s="335"/>
      <c r="P406" s="336"/>
      <c r="Q406" s="337"/>
      <c r="R406" s="338"/>
      <c r="S406" s="339"/>
      <c r="T406" s="332"/>
      <c r="U406" s="340"/>
      <c r="V406" s="333"/>
      <c r="W406" s="450" t="s">
        <v>40</v>
      </c>
      <c r="X406" s="302"/>
      <c r="Y406" s="289"/>
      <c r="Z406" s="290"/>
      <c r="AA406" s="972">
        <f t="shared" si="33"/>
        <v>0</v>
      </c>
      <c r="AB406" s="293"/>
      <c r="AC406" s="280">
        <f t="shared" si="34"/>
        <v>0</v>
      </c>
      <c r="AD406" s="280">
        <f t="shared" si="31"/>
        <v>0</v>
      </c>
      <c r="AE406" s="280">
        <f t="shared" si="35"/>
        <v>0</v>
      </c>
      <c r="AF406" s="280">
        <f t="shared" si="32"/>
        <v>0</v>
      </c>
      <c r="AG406" s="294"/>
    </row>
    <row r="407" spans="1:33" s="22" customFormat="1" ht="16.5" customHeight="1" x14ac:dyDescent="0.2">
      <c r="A407" s="324">
        <v>390</v>
      </c>
      <c r="B407" s="325"/>
      <c r="C407" s="326"/>
      <c r="D407" s="327"/>
      <c r="E407" s="359"/>
      <c r="F407" s="328"/>
      <c r="G407" s="341"/>
      <c r="H407" s="342"/>
      <c r="I407" s="330"/>
      <c r="J407" s="331"/>
      <c r="K407" s="344"/>
      <c r="L407" s="333"/>
      <c r="M407" s="333"/>
      <c r="N407" s="334"/>
      <c r="O407" s="335"/>
      <c r="P407" s="336"/>
      <c r="Q407" s="337"/>
      <c r="R407" s="338"/>
      <c r="S407" s="339"/>
      <c r="T407" s="332"/>
      <c r="U407" s="340"/>
      <c r="V407" s="333"/>
      <c r="W407" s="450" t="s">
        <v>40</v>
      </c>
      <c r="X407" s="302"/>
      <c r="Y407" s="289"/>
      <c r="Z407" s="290"/>
      <c r="AA407" s="972">
        <f t="shared" si="33"/>
        <v>0</v>
      </c>
      <c r="AB407" s="293"/>
      <c r="AC407" s="280">
        <f t="shared" si="34"/>
        <v>0</v>
      </c>
      <c r="AD407" s="280">
        <f t="shared" si="31"/>
        <v>0</v>
      </c>
      <c r="AE407" s="280">
        <f t="shared" si="35"/>
        <v>0</v>
      </c>
      <c r="AF407" s="280">
        <f t="shared" si="32"/>
        <v>0</v>
      </c>
      <c r="AG407" s="294"/>
    </row>
    <row r="408" spans="1:33" s="22" customFormat="1" ht="16.5" customHeight="1" x14ac:dyDescent="0.2">
      <c r="A408" s="324">
        <v>391</v>
      </c>
      <c r="B408" s="325"/>
      <c r="C408" s="326"/>
      <c r="D408" s="327"/>
      <c r="E408" s="359"/>
      <c r="F408" s="328"/>
      <c r="G408" s="341"/>
      <c r="H408" s="342"/>
      <c r="I408" s="330"/>
      <c r="J408" s="331"/>
      <c r="K408" s="344"/>
      <c r="L408" s="333"/>
      <c r="M408" s="333"/>
      <c r="N408" s="334"/>
      <c r="O408" s="335"/>
      <c r="P408" s="336"/>
      <c r="Q408" s="337"/>
      <c r="R408" s="338"/>
      <c r="S408" s="339"/>
      <c r="T408" s="332"/>
      <c r="U408" s="340"/>
      <c r="V408" s="333"/>
      <c r="W408" s="450" t="s">
        <v>40</v>
      </c>
      <c r="X408" s="302"/>
      <c r="Y408" s="289"/>
      <c r="Z408" s="290"/>
      <c r="AA408" s="972">
        <f t="shared" si="33"/>
        <v>0</v>
      </c>
      <c r="AB408" s="293"/>
      <c r="AC408" s="280">
        <f t="shared" si="34"/>
        <v>0</v>
      </c>
      <c r="AD408" s="280">
        <f t="shared" si="31"/>
        <v>0</v>
      </c>
      <c r="AE408" s="280">
        <f t="shared" si="35"/>
        <v>0</v>
      </c>
      <c r="AF408" s="280">
        <f t="shared" si="32"/>
        <v>0</v>
      </c>
      <c r="AG408" s="294"/>
    </row>
    <row r="409" spans="1:33" s="22" customFormat="1" ht="16.5" customHeight="1" x14ac:dyDescent="0.2">
      <c r="A409" s="324">
        <v>392</v>
      </c>
      <c r="B409" s="325"/>
      <c r="C409" s="326"/>
      <c r="D409" s="327"/>
      <c r="E409" s="359"/>
      <c r="F409" s="328"/>
      <c r="G409" s="341"/>
      <c r="H409" s="342"/>
      <c r="I409" s="330"/>
      <c r="J409" s="331"/>
      <c r="K409" s="344"/>
      <c r="L409" s="333"/>
      <c r="M409" s="333"/>
      <c r="N409" s="345"/>
      <c r="O409" s="346"/>
      <c r="P409" s="347"/>
      <c r="Q409" s="348"/>
      <c r="R409" s="349"/>
      <c r="S409" s="339"/>
      <c r="T409" s="332"/>
      <c r="U409" s="340"/>
      <c r="V409" s="333"/>
      <c r="W409" s="450" t="s">
        <v>40</v>
      </c>
      <c r="X409" s="302"/>
      <c r="Y409" s="289"/>
      <c r="Z409" s="290"/>
      <c r="AA409" s="972">
        <f t="shared" si="33"/>
        <v>0</v>
      </c>
      <c r="AB409" s="293"/>
      <c r="AC409" s="280">
        <f t="shared" si="34"/>
        <v>0</v>
      </c>
      <c r="AD409" s="280">
        <f t="shared" si="31"/>
        <v>0</v>
      </c>
      <c r="AE409" s="280">
        <f t="shared" si="35"/>
        <v>0</v>
      </c>
      <c r="AF409" s="280">
        <f t="shared" si="32"/>
        <v>0</v>
      </c>
      <c r="AG409" s="294"/>
    </row>
    <row r="410" spans="1:33" s="22" customFormat="1" ht="16.5" customHeight="1" x14ac:dyDescent="0.2">
      <c r="A410" s="324">
        <v>393</v>
      </c>
      <c r="B410" s="325"/>
      <c r="C410" s="326"/>
      <c r="D410" s="327"/>
      <c r="E410" s="359"/>
      <c r="F410" s="328"/>
      <c r="G410" s="341"/>
      <c r="H410" s="342"/>
      <c r="I410" s="330"/>
      <c r="J410" s="331"/>
      <c r="K410" s="344"/>
      <c r="L410" s="333"/>
      <c r="M410" s="333"/>
      <c r="N410" s="345"/>
      <c r="O410" s="346"/>
      <c r="P410" s="347"/>
      <c r="Q410" s="348"/>
      <c r="R410" s="349"/>
      <c r="S410" s="339"/>
      <c r="T410" s="332"/>
      <c r="U410" s="340"/>
      <c r="V410" s="333"/>
      <c r="W410" s="450" t="s">
        <v>40</v>
      </c>
      <c r="X410" s="302"/>
      <c r="Y410" s="289"/>
      <c r="Z410" s="290"/>
      <c r="AA410" s="972">
        <f t="shared" si="33"/>
        <v>0</v>
      </c>
      <c r="AB410" s="293"/>
      <c r="AC410" s="280">
        <f t="shared" si="34"/>
        <v>0</v>
      </c>
      <c r="AD410" s="280">
        <f t="shared" si="31"/>
        <v>0</v>
      </c>
      <c r="AE410" s="280">
        <f t="shared" si="35"/>
        <v>0</v>
      </c>
      <c r="AF410" s="280">
        <f t="shared" si="32"/>
        <v>0</v>
      </c>
      <c r="AG410" s="294"/>
    </row>
    <row r="411" spans="1:33" s="22" customFormat="1" ht="16.5" customHeight="1" x14ac:dyDescent="0.2">
      <c r="A411" s="324">
        <v>394</v>
      </c>
      <c r="B411" s="325"/>
      <c r="C411" s="326"/>
      <c r="D411" s="327"/>
      <c r="E411" s="359"/>
      <c r="F411" s="328"/>
      <c r="G411" s="341"/>
      <c r="H411" s="342"/>
      <c r="I411" s="330"/>
      <c r="J411" s="331"/>
      <c r="K411" s="344"/>
      <c r="L411" s="333"/>
      <c r="M411" s="333"/>
      <c r="N411" s="345"/>
      <c r="O411" s="346"/>
      <c r="P411" s="347"/>
      <c r="Q411" s="348"/>
      <c r="R411" s="349"/>
      <c r="S411" s="339"/>
      <c r="T411" s="332"/>
      <c r="U411" s="340"/>
      <c r="V411" s="333"/>
      <c r="W411" s="450" t="s">
        <v>40</v>
      </c>
      <c r="X411" s="302"/>
      <c r="Y411" s="289"/>
      <c r="Z411" s="290"/>
      <c r="AA411" s="972">
        <f t="shared" si="33"/>
        <v>0</v>
      </c>
      <c r="AB411" s="293"/>
      <c r="AC411" s="280">
        <f t="shared" si="34"/>
        <v>0</v>
      </c>
      <c r="AD411" s="280">
        <f t="shared" si="31"/>
        <v>0</v>
      </c>
      <c r="AE411" s="280">
        <f t="shared" si="35"/>
        <v>0</v>
      </c>
      <c r="AF411" s="280">
        <f t="shared" si="32"/>
        <v>0</v>
      </c>
      <c r="AG411" s="294"/>
    </row>
    <row r="412" spans="1:33" s="22" customFormat="1" ht="16.5" customHeight="1" x14ac:dyDescent="0.2">
      <c r="A412" s="324">
        <v>395</v>
      </c>
      <c r="B412" s="325"/>
      <c r="C412" s="326"/>
      <c r="D412" s="327"/>
      <c r="E412" s="359"/>
      <c r="F412" s="328"/>
      <c r="G412" s="341"/>
      <c r="H412" s="342"/>
      <c r="I412" s="330"/>
      <c r="J412" s="331"/>
      <c r="K412" s="344"/>
      <c r="L412" s="333"/>
      <c r="M412" s="333"/>
      <c r="N412" s="345"/>
      <c r="O412" s="346"/>
      <c r="P412" s="347"/>
      <c r="Q412" s="348"/>
      <c r="R412" s="349"/>
      <c r="S412" s="339"/>
      <c r="T412" s="332"/>
      <c r="U412" s="340"/>
      <c r="V412" s="333"/>
      <c r="W412" s="450" t="s">
        <v>40</v>
      </c>
      <c r="X412" s="302"/>
      <c r="Y412" s="289"/>
      <c r="Z412" s="290"/>
      <c r="AA412" s="972">
        <f t="shared" si="33"/>
        <v>0</v>
      </c>
      <c r="AB412" s="293"/>
      <c r="AC412" s="280">
        <f t="shared" si="34"/>
        <v>0</v>
      </c>
      <c r="AD412" s="280">
        <f t="shared" si="31"/>
        <v>0</v>
      </c>
      <c r="AE412" s="280">
        <f t="shared" si="35"/>
        <v>0</v>
      </c>
      <c r="AF412" s="280">
        <f t="shared" si="32"/>
        <v>0</v>
      </c>
      <c r="AG412" s="294"/>
    </row>
    <row r="413" spans="1:33" s="22" customFormat="1" ht="16.5" customHeight="1" x14ac:dyDescent="0.2">
      <c r="A413" s="324">
        <v>396</v>
      </c>
      <c r="B413" s="325"/>
      <c r="C413" s="326"/>
      <c r="D413" s="327"/>
      <c r="E413" s="359"/>
      <c r="F413" s="328"/>
      <c r="G413" s="341"/>
      <c r="H413" s="342"/>
      <c r="I413" s="330"/>
      <c r="J413" s="331"/>
      <c r="K413" s="344"/>
      <c r="L413" s="333"/>
      <c r="M413" s="333"/>
      <c r="N413" s="345"/>
      <c r="O413" s="346"/>
      <c r="P413" s="347"/>
      <c r="Q413" s="348"/>
      <c r="R413" s="349"/>
      <c r="S413" s="339"/>
      <c r="T413" s="332"/>
      <c r="U413" s="340"/>
      <c r="V413" s="333"/>
      <c r="W413" s="450" t="s">
        <v>40</v>
      </c>
      <c r="X413" s="302"/>
      <c r="Y413" s="289"/>
      <c r="Z413" s="290"/>
      <c r="AA413" s="972">
        <f t="shared" si="33"/>
        <v>0</v>
      </c>
      <c r="AB413" s="293"/>
      <c r="AC413" s="280">
        <f t="shared" si="34"/>
        <v>0</v>
      </c>
      <c r="AD413" s="280">
        <f t="shared" si="31"/>
        <v>0</v>
      </c>
      <c r="AE413" s="280">
        <f t="shared" si="35"/>
        <v>0</v>
      </c>
      <c r="AF413" s="280">
        <f t="shared" si="32"/>
        <v>0</v>
      </c>
      <c r="AG413" s="294"/>
    </row>
    <row r="414" spans="1:33" s="22" customFormat="1" ht="16.5" customHeight="1" x14ac:dyDescent="0.2">
      <c r="A414" s="324">
        <v>397</v>
      </c>
      <c r="B414" s="325"/>
      <c r="C414" s="326"/>
      <c r="D414" s="327"/>
      <c r="E414" s="359"/>
      <c r="F414" s="328"/>
      <c r="G414" s="341"/>
      <c r="H414" s="342"/>
      <c r="I414" s="330"/>
      <c r="J414" s="331"/>
      <c r="K414" s="344"/>
      <c r="L414" s="333"/>
      <c r="M414" s="333"/>
      <c r="N414" s="345"/>
      <c r="O414" s="346"/>
      <c r="P414" s="347"/>
      <c r="Q414" s="348"/>
      <c r="R414" s="349"/>
      <c r="S414" s="339"/>
      <c r="T414" s="332"/>
      <c r="U414" s="340"/>
      <c r="V414" s="333"/>
      <c r="W414" s="450" t="s">
        <v>40</v>
      </c>
      <c r="X414" s="302"/>
      <c r="Y414" s="289"/>
      <c r="Z414" s="290"/>
      <c r="AA414" s="972">
        <f t="shared" si="33"/>
        <v>0</v>
      </c>
      <c r="AB414" s="293"/>
      <c r="AC414" s="280">
        <f t="shared" si="34"/>
        <v>0</v>
      </c>
      <c r="AD414" s="280">
        <f t="shared" si="31"/>
        <v>0</v>
      </c>
      <c r="AE414" s="280">
        <f t="shared" si="35"/>
        <v>0</v>
      </c>
      <c r="AF414" s="280">
        <f t="shared" si="32"/>
        <v>0</v>
      </c>
      <c r="AG414" s="294"/>
    </row>
    <row r="415" spans="1:33" s="22" customFormat="1" ht="16.5" customHeight="1" x14ac:dyDescent="0.2">
      <c r="A415" s="324">
        <v>398</v>
      </c>
      <c r="B415" s="325"/>
      <c r="C415" s="326"/>
      <c r="D415" s="327"/>
      <c r="E415" s="359"/>
      <c r="F415" s="328"/>
      <c r="G415" s="341"/>
      <c r="H415" s="342"/>
      <c r="I415" s="330"/>
      <c r="J415" s="331"/>
      <c r="K415" s="344"/>
      <c r="L415" s="333"/>
      <c r="M415" s="333"/>
      <c r="N415" s="345"/>
      <c r="O415" s="346"/>
      <c r="P415" s="347"/>
      <c r="Q415" s="348"/>
      <c r="R415" s="349"/>
      <c r="S415" s="339"/>
      <c r="T415" s="332"/>
      <c r="U415" s="340"/>
      <c r="V415" s="333"/>
      <c r="W415" s="450" t="s">
        <v>40</v>
      </c>
      <c r="X415" s="302"/>
      <c r="Y415" s="289"/>
      <c r="Z415" s="290"/>
      <c r="AA415" s="972">
        <f t="shared" si="33"/>
        <v>0</v>
      </c>
      <c r="AB415" s="293"/>
      <c r="AC415" s="280">
        <f t="shared" si="34"/>
        <v>0</v>
      </c>
      <c r="AD415" s="280">
        <f t="shared" si="31"/>
        <v>0</v>
      </c>
      <c r="AE415" s="280">
        <f t="shared" si="35"/>
        <v>0</v>
      </c>
      <c r="AF415" s="280">
        <f t="shared" si="32"/>
        <v>0</v>
      </c>
      <c r="AG415" s="294"/>
    </row>
    <row r="416" spans="1:33" s="22" customFormat="1" ht="16.5" customHeight="1" x14ac:dyDescent="0.2">
      <c r="A416" s="324">
        <v>399</v>
      </c>
      <c r="B416" s="325"/>
      <c r="C416" s="326"/>
      <c r="D416" s="327"/>
      <c r="E416" s="359"/>
      <c r="F416" s="328"/>
      <c r="G416" s="341"/>
      <c r="H416" s="342"/>
      <c r="I416" s="330"/>
      <c r="J416" s="331"/>
      <c r="K416" s="344"/>
      <c r="L416" s="333"/>
      <c r="M416" s="333"/>
      <c r="N416" s="345"/>
      <c r="O416" s="346"/>
      <c r="P416" s="347"/>
      <c r="Q416" s="348"/>
      <c r="R416" s="349"/>
      <c r="S416" s="339"/>
      <c r="T416" s="332"/>
      <c r="U416" s="340"/>
      <c r="V416" s="333"/>
      <c r="W416" s="450" t="s">
        <v>40</v>
      </c>
      <c r="X416" s="302"/>
      <c r="Y416" s="289"/>
      <c r="Z416" s="290"/>
      <c r="AA416" s="972">
        <f t="shared" si="33"/>
        <v>0</v>
      </c>
      <c r="AB416" s="293"/>
      <c r="AC416" s="280">
        <f t="shared" si="34"/>
        <v>0</v>
      </c>
      <c r="AD416" s="280">
        <f t="shared" si="31"/>
        <v>0</v>
      </c>
      <c r="AE416" s="280">
        <f t="shared" si="35"/>
        <v>0</v>
      </c>
      <c r="AF416" s="280">
        <f t="shared" si="32"/>
        <v>0</v>
      </c>
      <c r="AG416" s="294"/>
    </row>
    <row r="417" spans="1:33" s="22" customFormat="1" ht="16.5" customHeight="1" x14ac:dyDescent="0.2">
      <c r="A417" s="324">
        <v>400</v>
      </c>
      <c r="B417" s="325"/>
      <c r="C417" s="326"/>
      <c r="D417" s="327"/>
      <c r="E417" s="359"/>
      <c r="F417" s="328"/>
      <c r="G417" s="341"/>
      <c r="H417" s="342"/>
      <c r="I417" s="330"/>
      <c r="J417" s="331"/>
      <c r="K417" s="344"/>
      <c r="L417" s="333"/>
      <c r="M417" s="333"/>
      <c r="N417" s="345"/>
      <c r="O417" s="346"/>
      <c r="P417" s="347"/>
      <c r="Q417" s="348"/>
      <c r="R417" s="349"/>
      <c r="S417" s="339"/>
      <c r="T417" s="332"/>
      <c r="U417" s="340"/>
      <c r="V417" s="333"/>
      <c r="W417" s="450" t="s">
        <v>40</v>
      </c>
      <c r="X417" s="302"/>
      <c r="Y417" s="289"/>
      <c r="Z417" s="290"/>
      <c r="AA417" s="972">
        <f t="shared" si="33"/>
        <v>0</v>
      </c>
      <c r="AB417" s="293"/>
      <c r="AC417" s="280">
        <f t="shared" si="34"/>
        <v>0</v>
      </c>
      <c r="AD417" s="280">
        <f t="shared" si="31"/>
        <v>0</v>
      </c>
      <c r="AE417" s="280">
        <f t="shared" si="35"/>
        <v>0</v>
      </c>
      <c r="AF417" s="280">
        <f t="shared" si="32"/>
        <v>0</v>
      </c>
      <c r="AG417" s="294"/>
    </row>
    <row r="418" spans="1:33" s="22" customFormat="1" ht="16.5" customHeight="1" x14ac:dyDescent="0.2">
      <c r="A418" s="324">
        <v>401</v>
      </c>
      <c r="B418" s="325"/>
      <c r="C418" s="326"/>
      <c r="D418" s="327"/>
      <c r="E418" s="359"/>
      <c r="F418" s="328"/>
      <c r="G418" s="341"/>
      <c r="H418" s="342"/>
      <c r="I418" s="330"/>
      <c r="J418" s="331"/>
      <c r="K418" s="344"/>
      <c r="L418" s="333"/>
      <c r="M418" s="333"/>
      <c r="N418" s="345"/>
      <c r="O418" s="346"/>
      <c r="P418" s="347"/>
      <c r="Q418" s="348"/>
      <c r="R418" s="349"/>
      <c r="S418" s="339"/>
      <c r="T418" s="332"/>
      <c r="U418" s="340"/>
      <c r="V418" s="333"/>
      <c r="W418" s="450" t="s">
        <v>40</v>
      </c>
      <c r="X418" s="302"/>
      <c r="Y418" s="289"/>
      <c r="Z418" s="290"/>
      <c r="AA418" s="972">
        <f t="shared" si="33"/>
        <v>0</v>
      </c>
      <c r="AB418" s="293"/>
      <c r="AC418" s="280">
        <f t="shared" si="34"/>
        <v>0</v>
      </c>
      <c r="AD418" s="280">
        <f t="shared" si="31"/>
        <v>0</v>
      </c>
      <c r="AE418" s="280">
        <f t="shared" si="35"/>
        <v>0</v>
      </c>
      <c r="AF418" s="280">
        <f t="shared" si="32"/>
        <v>0</v>
      </c>
      <c r="AG418" s="294"/>
    </row>
    <row r="419" spans="1:33" s="22" customFormat="1" ht="16.5" customHeight="1" x14ac:dyDescent="0.2">
      <c r="A419" s="324">
        <v>402</v>
      </c>
      <c r="B419" s="325"/>
      <c r="C419" s="326"/>
      <c r="D419" s="327"/>
      <c r="E419" s="359"/>
      <c r="F419" s="328"/>
      <c r="G419" s="341"/>
      <c r="H419" s="342"/>
      <c r="I419" s="330"/>
      <c r="J419" s="331"/>
      <c r="K419" s="344"/>
      <c r="L419" s="333"/>
      <c r="M419" s="333"/>
      <c r="N419" s="345"/>
      <c r="O419" s="346"/>
      <c r="P419" s="347"/>
      <c r="Q419" s="348"/>
      <c r="R419" s="349"/>
      <c r="S419" s="339"/>
      <c r="T419" s="332"/>
      <c r="U419" s="340"/>
      <c r="V419" s="333"/>
      <c r="W419" s="450" t="s">
        <v>40</v>
      </c>
      <c r="X419" s="302"/>
      <c r="Y419" s="289"/>
      <c r="Z419" s="290"/>
      <c r="AA419" s="972">
        <f t="shared" si="33"/>
        <v>0</v>
      </c>
      <c r="AB419" s="293"/>
      <c r="AC419" s="280">
        <f t="shared" si="34"/>
        <v>0</v>
      </c>
      <c r="AD419" s="280">
        <f t="shared" si="31"/>
        <v>0</v>
      </c>
      <c r="AE419" s="280">
        <f t="shared" si="35"/>
        <v>0</v>
      </c>
      <c r="AF419" s="280">
        <f t="shared" si="32"/>
        <v>0</v>
      </c>
      <c r="AG419" s="294"/>
    </row>
    <row r="420" spans="1:33" s="22" customFormat="1" ht="16.5" customHeight="1" x14ac:dyDescent="0.2">
      <c r="A420" s="324">
        <v>403</v>
      </c>
      <c r="B420" s="325"/>
      <c r="C420" s="326"/>
      <c r="D420" s="327"/>
      <c r="E420" s="359"/>
      <c r="F420" s="328"/>
      <c r="G420" s="341"/>
      <c r="H420" s="342"/>
      <c r="I420" s="330"/>
      <c r="J420" s="331"/>
      <c r="K420" s="344"/>
      <c r="L420" s="333"/>
      <c r="M420" s="333"/>
      <c r="N420" s="345"/>
      <c r="O420" s="346"/>
      <c r="P420" s="347"/>
      <c r="Q420" s="348"/>
      <c r="R420" s="349"/>
      <c r="S420" s="339"/>
      <c r="T420" s="332"/>
      <c r="U420" s="340"/>
      <c r="V420" s="333"/>
      <c r="W420" s="450" t="s">
        <v>40</v>
      </c>
      <c r="X420" s="302"/>
      <c r="Y420" s="289"/>
      <c r="Z420" s="290"/>
      <c r="AA420" s="972">
        <f t="shared" si="33"/>
        <v>0</v>
      </c>
      <c r="AB420" s="293"/>
      <c r="AC420" s="280">
        <f t="shared" si="34"/>
        <v>0</v>
      </c>
      <c r="AD420" s="280">
        <f t="shared" si="31"/>
        <v>0</v>
      </c>
      <c r="AE420" s="280">
        <f t="shared" si="35"/>
        <v>0</v>
      </c>
      <c r="AF420" s="280">
        <f t="shared" si="32"/>
        <v>0</v>
      </c>
      <c r="AG420" s="294"/>
    </row>
    <row r="421" spans="1:33" s="22" customFormat="1" ht="16.5" customHeight="1" x14ac:dyDescent="0.2">
      <c r="A421" s="324">
        <v>404</v>
      </c>
      <c r="B421" s="325"/>
      <c r="C421" s="326"/>
      <c r="D421" s="327"/>
      <c r="E421" s="359"/>
      <c r="F421" s="328"/>
      <c r="G421" s="341"/>
      <c r="H421" s="342"/>
      <c r="I421" s="330"/>
      <c r="J421" s="331"/>
      <c r="K421" s="344"/>
      <c r="L421" s="333"/>
      <c r="M421" s="333"/>
      <c r="N421" s="345"/>
      <c r="O421" s="346"/>
      <c r="P421" s="347"/>
      <c r="Q421" s="348"/>
      <c r="R421" s="349"/>
      <c r="S421" s="339"/>
      <c r="T421" s="332"/>
      <c r="U421" s="340"/>
      <c r="V421" s="333"/>
      <c r="W421" s="450" t="s">
        <v>40</v>
      </c>
      <c r="X421" s="302"/>
      <c r="Y421" s="289"/>
      <c r="Z421" s="290"/>
      <c r="AA421" s="972">
        <f t="shared" si="33"/>
        <v>0</v>
      </c>
      <c r="AB421" s="293"/>
      <c r="AC421" s="280">
        <f t="shared" si="34"/>
        <v>0</v>
      </c>
      <c r="AD421" s="280">
        <f t="shared" si="31"/>
        <v>0</v>
      </c>
      <c r="AE421" s="280">
        <f t="shared" si="35"/>
        <v>0</v>
      </c>
      <c r="AF421" s="280">
        <f t="shared" si="32"/>
        <v>0</v>
      </c>
      <c r="AG421" s="294"/>
    </row>
    <row r="422" spans="1:33" s="22" customFormat="1" ht="16.5" customHeight="1" x14ac:dyDescent="0.2">
      <c r="A422" s="324">
        <v>405</v>
      </c>
      <c r="B422" s="325"/>
      <c r="C422" s="326"/>
      <c r="D422" s="327"/>
      <c r="E422" s="359"/>
      <c r="F422" s="328"/>
      <c r="G422" s="341"/>
      <c r="H422" s="342"/>
      <c r="I422" s="330"/>
      <c r="J422" s="331"/>
      <c r="K422" s="344"/>
      <c r="L422" s="333"/>
      <c r="M422" s="333"/>
      <c r="N422" s="345"/>
      <c r="O422" s="346"/>
      <c r="P422" s="347"/>
      <c r="Q422" s="348"/>
      <c r="R422" s="349"/>
      <c r="S422" s="339"/>
      <c r="T422" s="332"/>
      <c r="U422" s="340"/>
      <c r="V422" s="333"/>
      <c r="W422" s="450" t="s">
        <v>40</v>
      </c>
      <c r="X422" s="302"/>
      <c r="Y422" s="289"/>
      <c r="Z422" s="290"/>
      <c r="AA422" s="972">
        <f t="shared" si="33"/>
        <v>0</v>
      </c>
      <c r="AB422" s="293"/>
      <c r="AC422" s="280">
        <f t="shared" si="34"/>
        <v>0</v>
      </c>
      <c r="AD422" s="280">
        <f t="shared" si="31"/>
        <v>0</v>
      </c>
      <c r="AE422" s="280">
        <f t="shared" si="35"/>
        <v>0</v>
      </c>
      <c r="AF422" s="280">
        <f t="shared" si="32"/>
        <v>0</v>
      </c>
      <c r="AG422" s="294"/>
    </row>
    <row r="423" spans="1:33" s="22" customFormat="1" ht="16.5" customHeight="1" x14ac:dyDescent="0.2">
      <c r="A423" s="324">
        <v>406</v>
      </c>
      <c r="B423" s="325"/>
      <c r="C423" s="326"/>
      <c r="D423" s="327"/>
      <c r="E423" s="359"/>
      <c r="F423" s="328"/>
      <c r="G423" s="341"/>
      <c r="H423" s="342"/>
      <c r="I423" s="330"/>
      <c r="J423" s="331"/>
      <c r="K423" s="344"/>
      <c r="L423" s="333"/>
      <c r="M423" s="333"/>
      <c r="N423" s="345"/>
      <c r="O423" s="346"/>
      <c r="P423" s="347"/>
      <c r="Q423" s="348"/>
      <c r="R423" s="349"/>
      <c r="S423" s="339"/>
      <c r="T423" s="332"/>
      <c r="U423" s="340"/>
      <c r="V423" s="333"/>
      <c r="W423" s="450" t="s">
        <v>40</v>
      </c>
      <c r="X423" s="302"/>
      <c r="Y423" s="289"/>
      <c r="Z423" s="290"/>
      <c r="AA423" s="972">
        <f t="shared" si="33"/>
        <v>0</v>
      </c>
      <c r="AB423" s="293"/>
      <c r="AC423" s="280">
        <f t="shared" si="34"/>
        <v>0</v>
      </c>
      <c r="AD423" s="280">
        <f t="shared" si="31"/>
        <v>0</v>
      </c>
      <c r="AE423" s="280">
        <f t="shared" si="35"/>
        <v>0</v>
      </c>
      <c r="AF423" s="280">
        <f t="shared" si="32"/>
        <v>0</v>
      </c>
      <c r="AG423" s="294"/>
    </row>
    <row r="424" spans="1:33" s="22" customFormat="1" ht="16.5" customHeight="1" x14ac:dyDescent="0.2">
      <c r="A424" s="324">
        <v>407</v>
      </c>
      <c r="B424" s="325"/>
      <c r="C424" s="326"/>
      <c r="D424" s="327"/>
      <c r="E424" s="359"/>
      <c r="F424" s="328"/>
      <c r="G424" s="341"/>
      <c r="H424" s="342"/>
      <c r="I424" s="330"/>
      <c r="J424" s="331"/>
      <c r="K424" s="344"/>
      <c r="L424" s="333"/>
      <c r="M424" s="333"/>
      <c r="N424" s="345"/>
      <c r="O424" s="346"/>
      <c r="P424" s="347"/>
      <c r="Q424" s="348"/>
      <c r="R424" s="349"/>
      <c r="S424" s="339"/>
      <c r="T424" s="332"/>
      <c r="U424" s="340"/>
      <c r="V424" s="333"/>
      <c r="W424" s="450" t="s">
        <v>40</v>
      </c>
      <c r="X424" s="302"/>
      <c r="Y424" s="289"/>
      <c r="Z424" s="290"/>
      <c r="AA424" s="972">
        <f t="shared" si="33"/>
        <v>0</v>
      </c>
      <c r="AB424" s="293"/>
      <c r="AC424" s="280">
        <f t="shared" si="34"/>
        <v>0</v>
      </c>
      <c r="AD424" s="280">
        <f t="shared" si="31"/>
        <v>0</v>
      </c>
      <c r="AE424" s="280">
        <f t="shared" si="35"/>
        <v>0</v>
      </c>
      <c r="AF424" s="280">
        <f t="shared" si="32"/>
        <v>0</v>
      </c>
      <c r="AG424" s="294"/>
    </row>
    <row r="425" spans="1:33" s="22" customFormat="1" ht="16.5" customHeight="1" x14ac:dyDescent="0.2">
      <c r="A425" s="324">
        <v>408</v>
      </c>
      <c r="B425" s="325"/>
      <c r="C425" s="326"/>
      <c r="D425" s="327"/>
      <c r="E425" s="359"/>
      <c r="F425" s="328"/>
      <c r="G425" s="341"/>
      <c r="H425" s="342"/>
      <c r="I425" s="330"/>
      <c r="J425" s="331"/>
      <c r="K425" s="344"/>
      <c r="L425" s="333"/>
      <c r="M425" s="333"/>
      <c r="N425" s="345"/>
      <c r="O425" s="346"/>
      <c r="P425" s="347"/>
      <c r="Q425" s="348"/>
      <c r="R425" s="349"/>
      <c r="S425" s="339"/>
      <c r="T425" s="332"/>
      <c r="U425" s="340"/>
      <c r="V425" s="333"/>
      <c r="W425" s="450" t="s">
        <v>40</v>
      </c>
      <c r="X425" s="302"/>
      <c r="Y425" s="289"/>
      <c r="Z425" s="290"/>
      <c r="AA425" s="972">
        <f t="shared" si="33"/>
        <v>0</v>
      </c>
      <c r="AB425" s="293"/>
      <c r="AC425" s="280">
        <f t="shared" si="34"/>
        <v>0</v>
      </c>
      <c r="AD425" s="280">
        <f t="shared" si="31"/>
        <v>0</v>
      </c>
      <c r="AE425" s="280">
        <f t="shared" si="35"/>
        <v>0</v>
      </c>
      <c r="AF425" s="280">
        <f t="shared" si="32"/>
        <v>0</v>
      </c>
      <c r="AG425" s="294"/>
    </row>
    <row r="426" spans="1:33" s="22" customFormat="1" ht="16.5" customHeight="1" x14ac:dyDescent="0.2">
      <c r="A426" s="324">
        <v>409</v>
      </c>
      <c r="B426" s="325"/>
      <c r="C426" s="326"/>
      <c r="D426" s="327"/>
      <c r="E426" s="359"/>
      <c r="F426" s="328"/>
      <c r="G426" s="341"/>
      <c r="H426" s="342"/>
      <c r="I426" s="330"/>
      <c r="J426" s="331"/>
      <c r="K426" s="344"/>
      <c r="L426" s="333"/>
      <c r="M426" s="333"/>
      <c r="N426" s="345"/>
      <c r="O426" s="346"/>
      <c r="P426" s="347"/>
      <c r="Q426" s="348"/>
      <c r="R426" s="349"/>
      <c r="S426" s="339"/>
      <c r="T426" s="332"/>
      <c r="U426" s="340"/>
      <c r="V426" s="333"/>
      <c r="W426" s="450" t="s">
        <v>40</v>
      </c>
      <c r="X426" s="302"/>
      <c r="Y426" s="289"/>
      <c r="Z426" s="290"/>
      <c r="AA426" s="972">
        <f t="shared" si="33"/>
        <v>0</v>
      </c>
      <c r="AB426" s="293"/>
      <c r="AC426" s="280">
        <f t="shared" si="34"/>
        <v>0</v>
      </c>
      <c r="AD426" s="280">
        <f t="shared" si="31"/>
        <v>0</v>
      </c>
      <c r="AE426" s="280">
        <f t="shared" si="35"/>
        <v>0</v>
      </c>
      <c r="AF426" s="280">
        <f t="shared" si="32"/>
        <v>0</v>
      </c>
      <c r="AG426" s="294"/>
    </row>
    <row r="427" spans="1:33" s="22" customFormat="1" ht="16.5" customHeight="1" x14ac:dyDescent="0.2">
      <c r="A427" s="324">
        <v>410</v>
      </c>
      <c r="B427" s="325"/>
      <c r="C427" s="326"/>
      <c r="D427" s="327"/>
      <c r="E427" s="359"/>
      <c r="F427" s="328"/>
      <c r="G427" s="341"/>
      <c r="H427" s="342"/>
      <c r="I427" s="330"/>
      <c r="J427" s="331"/>
      <c r="K427" s="344"/>
      <c r="L427" s="333"/>
      <c r="M427" s="333"/>
      <c r="N427" s="345"/>
      <c r="O427" s="346"/>
      <c r="P427" s="347"/>
      <c r="Q427" s="348"/>
      <c r="R427" s="349"/>
      <c r="S427" s="339"/>
      <c r="T427" s="332"/>
      <c r="U427" s="340"/>
      <c r="V427" s="333"/>
      <c r="W427" s="450" t="s">
        <v>40</v>
      </c>
      <c r="X427" s="302"/>
      <c r="Y427" s="289"/>
      <c r="Z427" s="290"/>
      <c r="AA427" s="972">
        <f t="shared" si="33"/>
        <v>0</v>
      </c>
      <c r="AB427" s="293"/>
      <c r="AC427" s="280">
        <f t="shared" si="34"/>
        <v>0</v>
      </c>
      <c r="AD427" s="280">
        <f t="shared" si="31"/>
        <v>0</v>
      </c>
      <c r="AE427" s="280">
        <f t="shared" si="35"/>
        <v>0</v>
      </c>
      <c r="AF427" s="280">
        <f t="shared" si="32"/>
        <v>0</v>
      </c>
      <c r="AG427" s="294"/>
    </row>
    <row r="428" spans="1:33" s="22" customFormat="1" ht="16.5" customHeight="1" x14ac:dyDescent="0.2">
      <c r="A428" s="324">
        <v>411</v>
      </c>
      <c r="B428" s="325"/>
      <c r="C428" s="326"/>
      <c r="D428" s="327"/>
      <c r="E428" s="359"/>
      <c r="F428" s="328"/>
      <c r="G428" s="341"/>
      <c r="H428" s="342"/>
      <c r="I428" s="330"/>
      <c r="J428" s="331"/>
      <c r="K428" s="344"/>
      <c r="L428" s="333"/>
      <c r="M428" s="333"/>
      <c r="N428" s="345"/>
      <c r="O428" s="346"/>
      <c r="P428" s="347"/>
      <c r="Q428" s="348"/>
      <c r="R428" s="349"/>
      <c r="S428" s="339"/>
      <c r="T428" s="332"/>
      <c r="U428" s="340"/>
      <c r="V428" s="333"/>
      <c r="W428" s="450" t="s">
        <v>40</v>
      </c>
      <c r="X428" s="302"/>
      <c r="Y428" s="289"/>
      <c r="Z428" s="290"/>
      <c r="AA428" s="972">
        <f t="shared" si="33"/>
        <v>0</v>
      </c>
      <c r="AB428" s="293"/>
      <c r="AC428" s="280">
        <f t="shared" si="34"/>
        <v>0</v>
      </c>
      <c r="AD428" s="280">
        <f t="shared" si="31"/>
        <v>0</v>
      </c>
      <c r="AE428" s="280">
        <f t="shared" si="35"/>
        <v>0</v>
      </c>
      <c r="AF428" s="280">
        <f t="shared" si="32"/>
        <v>0</v>
      </c>
      <c r="AG428" s="294"/>
    </row>
    <row r="429" spans="1:33" s="22" customFormat="1" ht="16.5" customHeight="1" x14ac:dyDescent="0.2">
      <c r="A429" s="324">
        <v>412</v>
      </c>
      <c r="B429" s="325"/>
      <c r="C429" s="326"/>
      <c r="D429" s="327"/>
      <c r="E429" s="359"/>
      <c r="F429" s="328"/>
      <c r="G429" s="341"/>
      <c r="H429" s="342"/>
      <c r="I429" s="330"/>
      <c r="J429" s="331"/>
      <c r="K429" s="344"/>
      <c r="L429" s="333"/>
      <c r="M429" s="333"/>
      <c r="N429" s="345"/>
      <c r="O429" s="346"/>
      <c r="P429" s="347"/>
      <c r="Q429" s="348"/>
      <c r="R429" s="349"/>
      <c r="S429" s="339"/>
      <c r="T429" s="332"/>
      <c r="U429" s="340"/>
      <c r="V429" s="333"/>
      <c r="W429" s="450" t="s">
        <v>40</v>
      </c>
      <c r="X429" s="302"/>
      <c r="Y429" s="289"/>
      <c r="Z429" s="290"/>
      <c r="AA429" s="972">
        <f t="shared" si="33"/>
        <v>0</v>
      </c>
      <c r="AB429" s="293"/>
      <c r="AC429" s="280">
        <f t="shared" si="34"/>
        <v>0</v>
      </c>
      <c r="AD429" s="280">
        <f t="shared" si="31"/>
        <v>0</v>
      </c>
      <c r="AE429" s="280">
        <f t="shared" si="35"/>
        <v>0</v>
      </c>
      <c r="AF429" s="280">
        <f t="shared" si="32"/>
        <v>0</v>
      </c>
      <c r="AG429" s="294"/>
    </row>
    <row r="430" spans="1:33" s="22" customFormat="1" ht="16.5" customHeight="1" x14ac:dyDescent="0.2">
      <c r="A430" s="324">
        <v>413</v>
      </c>
      <c r="B430" s="325"/>
      <c r="C430" s="326"/>
      <c r="D430" s="327"/>
      <c r="E430" s="359"/>
      <c r="F430" s="328"/>
      <c r="G430" s="341"/>
      <c r="H430" s="342"/>
      <c r="I430" s="330"/>
      <c r="J430" s="331"/>
      <c r="K430" s="344"/>
      <c r="L430" s="333"/>
      <c r="M430" s="333"/>
      <c r="N430" s="345"/>
      <c r="O430" s="346"/>
      <c r="P430" s="347"/>
      <c r="Q430" s="348"/>
      <c r="R430" s="349"/>
      <c r="S430" s="339"/>
      <c r="T430" s="332"/>
      <c r="U430" s="340"/>
      <c r="V430" s="333"/>
      <c r="W430" s="450" t="s">
        <v>40</v>
      </c>
      <c r="X430" s="302"/>
      <c r="Y430" s="289"/>
      <c r="Z430" s="290"/>
      <c r="AA430" s="972">
        <f t="shared" si="33"/>
        <v>0</v>
      </c>
      <c r="AB430" s="293"/>
      <c r="AC430" s="280">
        <f t="shared" si="34"/>
        <v>0</v>
      </c>
      <c r="AD430" s="280">
        <f t="shared" si="31"/>
        <v>0</v>
      </c>
      <c r="AE430" s="280">
        <f t="shared" si="35"/>
        <v>0</v>
      </c>
      <c r="AF430" s="280">
        <f t="shared" si="32"/>
        <v>0</v>
      </c>
      <c r="AG430" s="294"/>
    </row>
    <row r="431" spans="1:33" s="22" customFormat="1" ht="16.5" customHeight="1" x14ac:dyDescent="0.2">
      <c r="A431" s="324">
        <v>414</v>
      </c>
      <c r="B431" s="325"/>
      <c r="C431" s="326"/>
      <c r="D431" s="327"/>
      <c r="E431" s="359"/>
      <c r="F431" s="328"/>
      <c r="G431" s="341"/>
      <c r="H431" s="342"/>
      <c r="I431" s="330"/>
      <c r="J431" s="331"/>
      <c r="K431" s="344"/>
      <c r="L431" s="333"/>
      <c r="M431" s="333"/>
      <c r="N431" s="345"/>
      <c r="O431" s="346"/>
      <c r="P431" s="347"/>
      <c r="Q431" s="348"/>
      <c r="R431" s="349"/>
      <c r="S431" s="339"/>
      <c r="T431" s="332"/>
      <c r="U431" s="340"/>
      <c r="V431" s="333"/>
      <c r="W431" s="450" t="s">
        <v>40</v>
      </c>
      <c r="X431" s="302"/>
      <c r="Y431" s="289"/>
      <c r="Z431" s="290"/>
      <c r="AA431" s="972">
        <f t="shared" si="33"/>
        <v>0</v>
      </c>
      <c r="AB431" s="293"/>
      <c r="AC431" s="280">
        <f t="shared" si="34"/>
        <v>0</v>
      </c>
      <c r="AD431" s="280">
        <f t="shared" si="31"/>
        <v>0</v>
      </c>
      <c r="AE431" s="280">
        <f t="shared" si="35"/>
        <v>0</v>
      </c>
      <c r="AF431" s="280">
        <f t="shared" si="32"/>
        <v>0</v>
      </c>
      <c r="AG431" s="294"/>
    </row>
    <row r="432" spans="1:33" s="22" customFormat="1" ht="16.5" customHeight="1" x14ac:dyDescent="0.2">
      <c r="A432" s="324">
        <v>415</v>
      </c>
      <c r="B432" s="325"/>
      <c r="C432" s="326"/>
      <c r="D432" s="327"/>
      <c r="E432" s="359"/>
      <c r="F432" s="328"/>
      <c r="G432" s="341"/>
      <c r="H432" s="342"/>
      <c r="I432" s="330"/>
      <c r="J432" s="331"/>
      <c r="K432" s="344"/>
      <c r="L432" s="333"/>
      <c r="M432" s="333"/>
      <c r="N432" s="345"/>
      <c r="O432" s="346"/>
      <c r="P432" s="347"/>
      <c r="Q432" s="348"/>
      <c r="R432" s="349"/>
      <c r="S432" s="339"/>
      <c r="T432" s="332"/>
      <c r="U432" s="340"/>
      <c r="V432" s="333"/>
      <c r="W432" s="450" t="s">
        <v>40</v>
      </c>
      <c r="X432" s="302"/>
      <c r="Y432" s="289"/>
      <c r="Z432" s="290"/>
      <c r="AA432" s="972">
        <f t="shared" si="33"/>
        <v>0</v>
      </c>
      <c r="AB432" s="293"/>
      <c r="AC432" s="280">
        <f t="shared" si="34"/>
        <v>0</v>
      </c>
      <c r="AD432" s="280">
        <f t="shared" si="31"/>
        <v>0</v>
      </c>
      <c r="AE432" s="280">
        <f t="shared" si="35"/>
        <v>0</v>
      </c>
      <c r="AF432" s="280">
        <f t="shared" si="32"/>
        <v>0</v>
      </c>
      <c r="AG432" s="294"/>
    </row>
    <row r="433" spans="1:33" s="22" customFormat="1" ht="16.5" customHeight="1" x14ac:dyDescent="0.2">
      <c r="A433" s="324">
        <v>416</v>
      </c>
      <c r="B433" s="325"/>
      <c r="C433" s="326"/>
      <c r="D433" s="327"/>
      <c r="E433" s="359"/>
      <c r="F433" s="328"/>
      <c r="G433" s="341"/>
      <c r="H433" s="342"/>
      <c r="I433" s="330"/>
      <c r="J433" s="331"/>
      <c r="K433" s="344"/>
      <c r="L433" s="333"/>
      <c r="M433" s="333"/>
      <c r="N433" s="345"/>
      <c r="O433" s="346"/>
      <c r="P433" s="347"/>
      <c r="Q433" s="348"/>
      <c r="R433" s="349"/>
      <c r="S433" s="339"/>
      <c r="T433" s="332"/>
      <c r="U433" s="340"/>
      <c r="V433" s="333"/>
      <c r="W433" s="450" t="s">
        <v>40</v>
      </c>
      <c r="X433" s="302"/>
      <c r="Y433" s="289"/>
      <c r="Z433" s="290"/>
      <c r="AA433" s="972">
        <f t="shared" si="33"/>
        <v>0</v>
      </c>
      <c r="AB433" s="293"/>
      <c r="AC433" s="280">
        <f t="shared" si="34"/>
        <v>0</v>
      </c>
      <c r="AD433" s="280">
        <f t="shared" si="31"/>
        <v>0</v>
      </c>
      <c r="AE433" s="280">
        <f t="shared" si="35"/>
        <v>0</v>
      </c>
      <c r="AF433" s="280">
        <f t="shared" si="32"/>
        <v>0</v>
      </c>
      <c r="AG433" s="294"/>
    </row>
    <row r="434" spans="1:33" s="22" customFormat="1" ht="16.5" customHeight="1" x14ac:dyDescent="0.2">
      <c r="A434" s="324">
        <v>417</v>
      </c>
      <c r="B434" s="325"/>
      <c r="C434" s="326"/>
      <c r="D434" s="327"/>
      <c r="E434" s="359"/>
      <c r="F434" s="328"/>
      <c r="G434" s="341"/>
      <c r="H434" s="342"/>
      <c r="I434" s="330"/>
      <c r="J434" s="331"/>
      <c r="K434" s="344"/>
      <c r="L434" s="333"/>
      <c r="M434" s="333"/>
      <c r="N434" s="345"/>
      <c r="O434" s="346"/>
      <c r="P434" s="347"/>
      <c r="Q434" s="348"/>
      <c r="R434" s="349"/>
      <c r="S434" s="339"/>
      <c r="T434" s="332"/>
      <c r="U434" s="340"/>
      <c r="V434" s="333"/>
      <c r="W434" s="450" t="s">
        <v>40</v>
      </c>
      <c r="X434" s="302"/>
      <c r="Y434" s="289"/>
      <c r="Z434" s="290"/>
      <c r="AA434" s="972">
        <f t="shared" si="33"/>
        <v>0</v>
      </c>
      <c r="AB434" s="293"/>
      <c r="AC434" s="280">
        <f t="shared" si="34"/>
        <v>0</v>
      </c>
      <c r="AD434" s="280">
        <f t="shared" si="31"/>
        <v>0</v>
      </c>
      <c r="AE434" s="280">
        <f t="shared" si="35"/>
        <v>0</v>
      </c>
      <c r="AF434" s="280">
        <f t="shared" si="32"/>
        <v>0</v>
      </c>
      <c r="AG434" s="294"/>
    </row>
    <row r="435" spans="1:33" s="22" customFormat="1" ht="16.5" customHeight="1" x14ac:dyDescent="0.2">
      <c r="A435" s="324">
        <v>418</v>
      </c>
      <c r="B435" s="325"/>
      <c r="C435" s="326"/>
      <c r="D435" s="327"/>
      <c r="E435" s="359"/>
      <c r="F435" s="328"/>
      <c r="G435" s="341"/>
      <c r="H435" s="342"/>
      <c r="I435" s="330"/>
      <c r="J435" s="331"/>
      <c r="K435" s="344"/>
      <c r="L435" s="333"/>
      <c r="M435" s="333"/>
      <c r="N435" s="345"/>
      <c r="O435" s="346"/>
      <c r="P435" s="347"/>
      <c r="Q435" s="348"/>
      <c r="R435" s="349"/>
      <c r="S435" s="339"/>
      <c r="T435" s="332"/>
      <c r="U435" s="340"/>
      <c r="V435" s="333"/>
      <c r="W435" s="450" t="s">
        <v>40</v>
      </c>
      <c r="X435" s="302"/>
      <c r="Y435" s="289"/>
      <c r="Z435" s="290"/>
      <c r="AA435" s="972">
        <f t="shared" si="33"/>
        <v>0</v>
      </c>
      <c r="AB435" s="293"/>
      <c r="AC435" s="280">
        <f t="shared" si="34"/>
        <v>0</v>
      </c>
      <c r="AD435" s="280">
        <f t="shared" si="31"/>
        <v>0</v>
      </c>
      <c r="AE435" s="280">
        <f t="shared" si="35"/>
        <v>0</v>
      </c>
      <c r="AF435" s="280">
        <f t="shared" si="32"/>
        <v>0</v>
      </c>
      <c r="AG435" s="294"/>
    </row>
    <row r="436" spans="1:33" s="22" customFormat="1" ht="16.5" customHeight="1" x14ac:dyDescent="0.2">
      <c r="A436" s="324">
        <v>419</v>
      </c>
      <c r="B436" s="325"/>
      <c r="C436" s="326"/>
      <c r="D436" s="327"/>
      <c r="E436" s="359"/>
      <c r="F436" s="328"/>
      <c r="G436" s="341"/>
      <c r="H436" s="342"/>
      <c r="I436" s="330"/>
      <c r="J436" s="331"/>
      <c r="K436" s="344"/>
      <c r="L436" s="333"/>
      <c r="M436" s="333"/>
      <c r="N436" s="345"/>
      <c r="O436" s="346"/>
      <c r="P436" s="347"/>
      <c r="Q436" s="348"/>
      <c r="R436" s="349"/>
      <c r="S436" s="339"/>
      <c r="T436" s="332"/>
      <c r="U436" s="340"/>
      <c r="V436" s="333"/>
      <c r="W436" s="450" t="s">
        <v>40</v>
      </c>
      <c r="X436" s="302"/>
      <c r="Y436" s="289"/>
      <c r="Z436" s="290"/>
      <c r="AA436" s="972">
        <f t="shared" si="33"/>
        <v>0</v>
      </c>
      <c r="AB436" s="293"/>
      <c r="AC436" s="280">
        <f t="shared" si="34"/>
        <v>0</v>
      </c>
      <c r="AD436" s="280">
        <f t="shared" si="31"/>
        <v>0</v>
      </c>
      <c r="AE436" s="280">
        <f t="shared" si="35"/>
        <v>0</v>
      </c>
      <c r="AF436" s="280">
        <f t="shared" si="32"/>
        <v>0</v>
      </c>
      <c r="AG436" s="294"/>
    </row>
    <row r="437" spans="1:33" s="22" customFormat="1" ht="16.5" customHeight="1" x14ac:dyDescent="0.2">
      <c r="A437" s="324">
        <v>420</v>
      </c>
      <c r="B437" s="325"/>
      <c r="C437" s="326"/>
      <c r="D437" s="327"/>
      <c r="E437" s="359"/>
      <c r="F437" s="328"/>
      <c r="G437" s="341"/>
      <c r="H437" s="342"/>
      <c r="I437" s="330"/>
      <c r="J437" s="331"/>
      <c r="K437" s="344"/>
      <c r="L437" s="333"/>
      <c r="M437" s="333"/>
      <c r="N437" s="345"/>
      <c r="O437" s="346"/>
      <c r="P437" s="347"/>
      <c r="Q437" s="348"/>
      <c r="R437" s="349"/>
      <c r="S437" s="339"/>
      <c r="T437" s="332"/>
      <c r="U437" s="340"/>
      <c r="V437" s="333"/>
      <c r="W437" s="450" t="s">
        <v>40</v>
      </c>
      <c r="X437" s="302"/>
      <c r="Y437" s="289"/>
      <c r="Z437" s="290"/>
      <c r="AA437" s="972">
        <f t="shared" si="33"/>
        <v>0</v>
      </c>
      <c r="AB437" s="293"/>
      <c r="AC437" s="280">
        <f t="shared" si="34"/>
        <v>0</v>
      </c>
      <c r="AD437" s="280">
        <f t="shared" si="31"/>
        <v>0</v>
      </c>
      <c r="AE437" s="280">
        <f t="shared" si="35"/>
        <v>0</v>
      </c>
      <c r="AF437" s="280">
        <f t="shared" si="32"/>
        <v>0</v>
      </c>
      <c r="AG437" s="294"/>
    </row>
    <row r="438" spans="1:33" s="22" customFormat="1" ht="16.5" customHeight="1" x14ac:dyDescent="0.2">
      <c r="A438" s="324">
        <v>421</v>
      </c>
      <c r="B438" s="325"/>
      <c r="C438" s="326"/>
      <c r="D438" s="327"/>
      <c r="E438" s="359"/>
      <c r="F438" s="328"/>
      <c r="G438" s="341"/>
      <c r="H438" s="342"/>
      <c r="I438" s="330"/>
      <c r="J438" s="331"/>
      <c r="K438" s="344"/>
      <c r="L438" s="333"/>
      <c r="M438" s="333"/>
      <c r="N438" s="345"/>
      <c r="O438" s="346"/>
      <c r="P438" s="347"/>
      <c r="Q438" s="348"/>
      <c r="R438" s="349"/>
      <c r="S438" s="339"/>
      <c r="T438" s="332"/>
      <c r="U438" s="340"/>
      <c r="V438" s="333"/>
      <c r="W438" s="450" t="s">
        <v>40</v>
      </c>
      <c r="X438" s="302"/>
      <c r="Y438" s="289"/>
      <c r="Z438" s="290"/>
      <c r="AA438" s="972">
        <f t="shared" si="33"/>
        <v>0</v>
      </c>
      <c r="AB438" s="293"/>
      <c r="AC438" s="280">
        <f t="shared" si="34"/>
        <v>0</v>
      </c>
      <c r="AD438" s="280">
        <f t="shared" si="31"/>
        <v>0</v>
      </c>
      <c r="AE438" s="280">
        <f t="shared" si="35"/>
        <v>0</v>
      </c>
      <c r="AF438" s="280">
        <f t="shared" si="32"/>
        <v>0</v>
      </c>
      <c r="AG438" s="294"/>
    </row>
    <row r="439" spans="1:33" s="22" customFormat="1" ht="16.5" customHeight="1" x14ac:dyDescent="0.2">
      <c r="A439" s="324">
        <v>422</v>
      </c>
      <c r="B439" s="325"/>
      <c r="C439" s="326"/>
      <c r="D439" s="327"/>
      <c r="E439" s="359"/>
      <c r="F439" s="328"/>
      <c r="G439" s="341"/>
      <c r="H439" s="342"/>
      <c r="I439" s="330"/>
      <c r="J439" s="331"/>
      <c r="K439" s="344"/>
      <c r="L439" s="333"/>
      <c r="M439" s="333"/>
      <c r="N439" s="345"/>
      <c r="O439" s="346"/>
      <c r="P439" s="347"/>
      <c r="Q439" s="348"/>
      <c r="R439" s="349"/>
      <c r="S439" s="339"/>
      <c r="T439" s="332"/>
      <c r="U439" s="340"/>
      <c r="V439" s="333"/>
      <c r="W439" s="450" t="s">
        <v>40</v>
      </c>
      <c r="X439" s="302"/>
      <c r="Y439" s="289"/>
      <c r="Z439" s="290"/>
      <c r="AA439" s="972">
        <f t="shared" si="33"/>
        <v>0</v>
      </c>
      <c r="AB439" s="293"/>
      <c r="AC439" s="280">
        <f t="shared" si="34"/>
        <v>0</v>
      </c>
      <c r="AD439" s="280">
        <f t="shared" si="31"/>
        <v>0</v>
      </c>
      <c r="AE439" s="280">
        <f t="shared" si="35"/>
        <v>0</v>
      </c>
      <c r="AF439" s="280">
        <f t="shared" si="32"/>
        <v>0</v>
      </c>
      <c r="AG439" s="294"/>
    </row>
    <row r="440" spans="1:33" s="22" customFormat="1" ht="16.5" customHeight="1" x14ac:dyDescent="0.2">
      <c r="A440" s="324">
        <v>423</v>
      </c>
      <c r="B440" s="325"/>
      <c r="C440" s="326"/>
      <c r="D440" s="327"/>
      <c r="E440" s="359"/>
      <c r="F440" s="328"/>
      <c r="G440" s="341"/>
      <c r="H440" s="342"/>
      <c r="I440" s="330"/>
      <c r="J440" s="331"/>
      <c r="K440" s="344"/>
      <c r="L440" s="333"/>
      <c r="M440" s="333"/>
      <c r="N440" s="345"/>
      <c r="O440" s="346"/>
      <c r="P440" s="347"/>
      <c r="Q440" s="348"/>
      <c r="R440" s="349"/>
      <c r="S440" s="339"/>
      <c r="T440" s="332"/>
      <c r="U440" s="340"/>
      <c r="V440" s="333"/>
      <c r="W440" s="450" t="s">
        <v>40</v>
      </c>
      <c r="X440" s="302"/>
      <c r="Y440" s="289"/>
      <c r="Z440" s="290"/>
      <c r="AA440" s="972">
        <f t="shared" si="33"/>
        <v>0</v>
      </c>
      <c r="AB440" s="293"/>
      <c r="AC440" s="280">
        <f t="shared" si="34"/>
        <v>0</v>
      </c>
      <c r="AD440" s="280">
        <f t="shared" si="31"/>
        <v>0</v>
      </c>
      <c r="AE440" s="280">
        <f t="shared" si="35"/>
        <v>0</v>
      </c>
      <c r="AF440" s="280">
        <f t="shared" si="32"/>
        <v>0</v>
      </c>
      <c r="AG440" s="294"/>
    </row>
    <row r="441" spans="1:33" s="22" customFormat="1" ht="16.5" customHeight="1" x14ac:dyDescent="0.2">
      <c r="A441" s="324">
        <v>424</v>
      </c>
      <c r="B441" s="325"/>
      <c r="C441" s="326"/>
      <c r="D441" s="327"/>
      <c r="E441" s="359"/>
      <c r="F441" s="328"/>
      <c r="G441" s="341"/>
      <c r="H441" s="342"/>
      <c r="I441" s="330"/>
      <c r="J441" s="331"/>
      <c r="K441" s="344"/>
      <c r="L441" s="333"/>
      <c r="M441" s="333"/>
      <c r="N441" s="345"/>
      <c r="O441" s="346"/>
      <c r="P441" s="347"/>
      <c r="Q441" s="348"/>
      <c r="R441" s="349"/>
      <c r="S441" s="339"/>
      <c r="T441" s="332"/>
      <c r="U441" s="340"/>
      <c r="V441" s="333"/>
      <c r="W441" s="450" t="s">
        <v>40</v>
      </c>
      <c r="X441" s="302"/>
      <c r="Y441" s="289"/>
      <c r="Z441" s="290"/>
      <c r="AA441" s="972">
        <f t="shared" si="33"/>
        <v>0</v>
      </c>
      <c r="AB441" s="293"/>
      <c r="AC441" s="280">
        <f t="shared" si="34"/>
        <v>0</v>
      </c>
      <c r="AD441" s="280">
        <f t="shared" si="31"/>
        <v>0</v>
      </c>
      <c r="AE441" s="280">
        <f t="shared" si="35"/>
        <v>0</v>
      </c>
      <c r="AF441" s="280">
        <f t="shared" si="32"/>
        <v>0</v>
      </c>
      <c r="AG441" s="294"/>
    </row>
    <row r="442" spans="1:33" s="22" customFormat="1" ht="16.5" customHeight="1" x14ac:dyDescent="0.2">
      <c r="A442" s="324">
        <v>425</v>
      </c>
      <c r="B442" s="325"/>
      <c r="C442" s="326"/>
      <c r="D442" s="327"/>
      <c r="E442" s="359"/>
      <c r="F442" s="328"/>
      <c r="G442" s="341"/>
      <c r="H442" s="342"/>
      <c r="I442" s="330"/>
      <c r="J442" s="331"/>
      <c r="K442" s="344"/>
      <c r="L442" s="333"/>
      <c r="M442" s="333"/>
      <c r="N442" s="345"/>
      <c r="O442" s="346"/>
      <c r="P442" s="347"/>
      <c r="Q442" s="348"/>
      <c r="R442" s="349"/>
      <c r="S442" s="339"/>
      <c r="T442" s="332"/>
      <c r="U442" s="340"/>
      <c r="V442" s="333"/>
      <c r="W442" s="450" t="s">
        <v>40</v>
      </c>
      <c r="X442" s="302"/>
      <c r="Y442" s="289"/>
      <c r="Z442" s="290"/>
      <c r="AA442" s="972">
        <f t="shared" si="33"/>
        <v>0</v>
      </c>
      <c r="AB442" s="293"/>
      <c r="AC442" s="280">
        <f t="shared" si="34"/>
        <v>0</v>
      </c>
      <c r="AD442" s="280">
        <f t="shared" si="31"/>
        <v>0</v>
      </c>
      <c r="AE442" s="280">
        <f t="shared" si="35"/>
        <v>0</v>
      </c>
      <c r="AF442" s="280">
        <f t="shared" si="32"/>
        <v>0</v>
      </c>
      <c r="AG442" s="294"/>
    </row>
    <row r="443" spans="1:33" s="22" customFormat="1" ht="16.5" customHeight="1" x14ac:dyDescent="0.2">
      <c r="A443" s="324">
        <v>426</v>
      </c>
      <c r="B443" s="325"/>
      <c r="C443" s="326"/>
      <c r="D443" s="327"/>
      <c r="E443" s="359"/>
      <c r="F443" s="328"/>
      <c r="G443" s="341"/>
      <c r="H443" s="342"/>
      <c r="I443" s="330"/>
      <c r="J443" s="331"/>
      <c r="K443" s="344"/>
      <c r="L443" s="333"/>
      <c r="M443" s="333"/>
      <c r="N443" s="345"/>
      <c r="O443" s="346"/>
      <c r="P443" s="347"/>
      <c r="Q443" s="348"/>
      <c r="R443" s="349"/>
      <c r="S443" s="339"/>
      <c r="T443" s="332"/>
      <c r="U443" s="340"/>
      <c r="V443" s="333"/>
      <c r="W443" s="450" t="s">
        <v>40</v>
      </c>
      <c r="X443" s="302"/>
      <c r="Y443" s="289"/>
      <c r="Z443" s="290"/>
      <c r="AA443" s="972">
        <f t="shared" si="33"/>
        <v>0</v>
      </c>
      <c r="AB443" s="293"/>
      <c r="AC443" s="280">
        <f t="shared" si="34"/>
        <v>0</v>
      </c>
      <c r="AD443" s="280">
        <f t="shared" si="31"/>
        <v>0</v>
      </c>
      <c r="AE443" s="280">
        <f t="shared" si="35"/>
        <v>0</v>
      </c>
      <c r="AF443" s="280">
        <f t="shared" si="32"/>
        <v>0</v>
      </c>
      <c r="AG443" s="294"/>
    </row>
    <row r="444" spans="1:33" s="22" customFormat="1" ht="16.5" customHeight="1" x14ac:dyDescent="0.2">
      <c r="A444" s="324">
        <v>427</v>
      </c>
      <c r="B444" s="325"/>
      <c r="C444" s="326"/>
      <c r="D444" s="327"/>
      <c r="E444" s="359"/>
      <c r="F444" s="328"/>
      <c r="G444" s="341"/>
      <c r="H444" s="342"/>
      <c r="I444" s="330"/>
      <c r="J444" s="331"/>
      <c r="K444" s="344"/>
      <c r="L444" s="333"/>
      <c r="M444" s="333"/>
      <c r="N444" s="345"/>
      <c r="O444" s="346"/>
      <c r="P444" s="347"/>
      <c r="Q444" s="348"/>
      <c r="R444" s="349"/>
      <c r="S444" s="339"/>
      <c r="T444" s="332"/>
      <c r="U444" s="340"/>
      <c r="V444" s="333"/>
      <c r="W444" s="450" t="s">
        <v>40</v>
      </c>
      <c r="X444" s="302"/>
      <c r="Y444" s="289"/>
      <c r="Z444" s="290"/>
      <c r="AA444" s="972">
        <f t="shared" si="33"/>
        <v>0</v>
      </c>
      <c r="AB444" s="293"/>
      <c r="AC444" s="280">
        <f t="shared" si="34"/>
        <v>0</v>
      </c>
      <c r="AD444" s="280">
        <f t="shared" si="31"/>
        <v>0</v>
      </c>
      <c r="AE444" s="280">
        <f t="shared" si="35"/>
        <v>0</v>
      </c>
      <c r="AF444" s="280">
        <f t="shared" si="32"/>
        <v>0</v>
      </c>
      <c r="AG444" s="294"/>
    </row>
    <row r="445" spans="1:33" s="22" customFormat="1" ht="16.5" customHeight="1" x14ac:dyDescent="0.2">
      <c r="A445" s="324">
        <v>428</v>
      </c>
      <c r="B445" s="325"/>
      <c r="C445" s="326"/>
      <c r="D445" s="327"/>
      <c r="E445" s="359"/>
      <c r="F445" s="328"/>
      <c r="G445" s="341"/>
      <c r="H445" s="342"/>
      <c r="I445" s="330"/>
      <c r="J445" s="331"/>
      <c r="K445" s="344"/>
      <c r="L445" s="333"/>
      <c r="M445" s="333"/>
      <c r="N445" s="345"/>
      <c r="O445" s="346"/>
      <c r="P445" s="347"/>
      <c r="Q445" s="348"/>
      <c r="R445" s="349"/>
      <c r="S445" s="339"/>
      <c r="T445" s="332"/>
      <c r="U445" s="340"/>
      <c r="V445" s="333"/>
      <c r="W445" s="450" t="s">
        <v>40</v>
      </c>
      <c r="X445" s="302"/>
      <c r="Y445" s="289"/>
      <c r="Z445" s="290"/>
      <c r="AA445" s="972">
        <f t="shared" si="33"/>
        <v>0</v>
      </c>
      <c r="AB445" s="293"/>
      <c r="AC445" s="280">
        <f t="shared" si="34"/>
        <v>0</v>
      </c>
      <c r="AD445" s="280">
        <f t="shared" si="31"/>
        <v>0</v>
      </c>
      <c r="AE445" s="280">
        <f t="shared" si="35"/>
        <v>0</v>
      </c>
      <c r="AF445" s="280">
        <f t="shared" si="32"/>
        <v>0</v>
      </c>
      <c r="AG445" s="294"/>
    </row>
    <row r="446" spans="1:33" s="22" customFormat="1" ht="16.5" customHeight="1" x14ac:dyDescent="0.2">
      <c r="A446" s="324">
        <v>429</v>
      </c>
      <c r="B446" s="325"/>
      <c r="C446" s="326"/>
      <c r="D446" s="327"/>
      <c r="E446" s="359"/>
      <c r="F446" s="328"/>
      <c r="G446" s="341"/>
      <c r="H446" s="342"/>
      <c r="I446" s="330"/>
      <c r="J446" s="331"/>
      <c r="K446" s="344"/>
      <c r="L446" s="333"/>
      <c r="M446" s="333"/>
      <c r="N446" s="345"/>
      <c r="O446" s="346"/>
      <c r="P446" s="347"/>
      <c r="Q446" s="348"/>
      <c r="R446" s="349"/>
      <c r="S446" s="339"/>
      <c r="T446" s="332"/>
      <c r="U446" s="340"/>
      <c r="V446" s="333"/>
      <c r="W446" s="450" t="s">
        <v>40</v>
      </c>
      <c r="X446" s="302"/>
      <c r="Y446" s="289"/>
      <c r="Z446" s="290"/>
      <c r="AA446" s="972">
        <f t="shared" si="33"/>
        <v>0</v>
      </c>
      <c r="AB446" s="293"/>
      <c r="AC446" s="280">
        <f t="shared" si="34"/>
        <v>0</v>
      </c>
      <c r="AD446" s="280">
        <f t="shared" si="31"/>
        <v>0</v>
      </c>
      <c r="AE446" s="280">
        <f t="shared" si="35"/>
        <v>0</v>
      </c>
      <c r="AF446" s="280">
        <f t="shared" si="32"/>
        <v>0</v>
      </c>
      <c r="AG446" s="294"/>
    </row>
    <row r="447" spans="1:33" s="22" customFormat="1" ht="16.5" customHeight="1" x14ac:dyDescent="0.2">
      <c r="A447" s="324">
        <v>430</v>
      </c>
      <c r="B447" s="325"/>
      <c r="C447" s="326"/>
      <c r="D447" s="327"/>
      <c r="E447" s="359"/>
      <c r="F447" s="328"/>
      <c r="G447" s="341"/>
      <c r="H447" s="342"/>
      <c r="I447" s="330"/>
      <c r="J447" s="331"/>
      <c r="K447" s="344"/>
      <c r="L447" s="333"/>
      <c r="M447" s="333"/>
      <c r="N447" s="345"/>
      <c r="O447" s="346"/>
      <c r="P447" s="347"/>
      <c r="Q447" s="348"/>
      <c r="R447" s="349"/>
      <c r="S447" s="339"/>
      <c r="T447" s="332"/>
      <c r="U447" s="340"/>
      <c r="V447" s="333"/>
      <c r="W447" s="450" t="s">
        <v>40</v>
      </c>
      <c r="X447" s="302"/>
      <c r="Y447" s="289"/>
      <c r="Z447" s="290"/>
      <c r="AA447" s="972">
        <f t="shared" si="33"/>
        <v>0</v>
      </c>
      <c r="AB447" s="293"/>
      <c r="AC447" s="280">
        <f t="shared" si="34"/>
        <v>0</v>
      </c>
      <c r="AD447" s="280">
        <f t="shared" si="31"/>
        <v>0</v>
      </c>
      <c r="AE447" s="280">
        <f t="shared" si="35"/>
        <v>0</v>
      </c>
      <c r="AF447" s="280">
        <f t="shared" si="32"/>
        <v>0</v>
      </c>
      <c r="AG447" s="294"/>
    </row>
    <row r="448" spans="1:33" s="22" customFormat="1" ht="16.5" customHeight="1" x14ac:dyDescent="0.2">
      <c r="A448" s="324">
        <v>431</v>
      </c>
      <c r="B448" s="325"/>
      <c r="C448" s="326"/>
      <c r="D448" s="327"/>
      <c r="E448" s="359"/>
      <c r="F448" s="328"/>
      <c r="G448" s="341"/>
      <c r="H448" s="342"/>
      <c r="I448" s="330"/>
      <c r="J448" s="331"/>
      <c r="K448" s="344"/>
      <c r="L448" s="333"/>
      <c r="M448" s="333"/>
      <c r="N448" s="345"/>
      <c r="O448" s="346"/>
      <c r="P448" s="347"/>
      <c r="Q448" s="348"/>
      <c r="R448" s="349"/>
      <c r="S448" s="339"/>
      <c r="T448" s="332"/>
      <c r="U448" s="340"/>
      <c r="V448" s="333"/>
      <c r="W448" s="450" t="s">
        <v>40</v>
      </c>
      <c r="X448" s="302"/>
      <c r="Y448" s="289"/>
      <c r="Z448" s="290"/>
      <c r="AA448" s="972">
        <f t="shared" si="33"/>
        <v>0</v>
      </c>
      <c r="AB448" s="293"/>
      <c r="AC448" s="280">
        <f t="shared" si="34"/>
        <v>0</v>
      </c>
      <c r="AD448" s="280">
        <f t="shared" si="31"/>
        <v>0</v>
      </c>
      <c r="AE448" s="280">
        <f t="shared" si="35"/>
        <v>0</v>
      </c>
      <c r="AF448" s="280">
        <f t="shared" si="32"/>
        <v>0</v>
      </c>
      <c r="AG448" s="294"/>
    </row>
    <row r="449" spans="1:33" s="22" customFormat="1" ht="16.5" customHeight="1" x14ac:dyDescent="0.2">
      <c r="A449" s="324">
        <v>432</v>
      </c>
      <c r="B449" s="325"/>
      <c r="C449" s="326"/>
      <c r="D449" s="327"/>
      <c r="E449" s="359"/>
      <c r="F449" s="328"/>
      <c r="G449" s="341"/>
      <c r="H449" s="342"/>
      <c r="I449" s="330"/>
      <c r="J449" s="331"/>
      <c r="K449" s="344"/>
      <c r="L449" s="333"/>
      <c r="M449" s="333"/>
      <c r="N449" s="345"/>
      <c r="O449" s="346"/>
      <c r="P449" s="347"/>
      <c r="Q449" s="348"/>
      <c r="R449" s="349"/>
      <c r="S449" s="339"/>
      <c r="T449" s="332"/>
      <c r="U449" s="340"/>
      <c r="V449" s="333"/>
      <c r="W449" s="450" t="s">
        <v>40</v>
      </c>
      <c r="X449" s="302"/>
      <c r="Y449" s="289"/>
      <c r="Z449" s="290"/>
      <c r="AA449" s="972">
        <f t="shared" si="33"/>
        <v>0</v>
      </c>
      <c r="AB449" s="293"/>
      <c r="AC449" s="280">
        <f t="shared" si="34"/>
        <v>0</v>
      </c>
      <c r="AD449" s="280">
        <f t="shared" si="31"/>
        <v>0</v>
      </c>
      <c r="AE449" s="280">
        <f t="shared" si="35"/>
        <v>0</v>
      </c>
      <c r="AF449" s="280">
        <f t="shared" si="32"/>
        <v>0</v>
      </c>
      <c r="AG449" s="294"/>
    </row>
    <row r="450" spans="1:33" s="22" customFormat="1" ht="16.5" customHeight="1" x14ac:dyDescent="0.2">
      <c r="A450" s="324">
        <v>433</v>
      </c>
      <c r="B450" s="325"/>
      <c r="C450" s="326"/>
      <c r="D450" s="327"/>
      <c r="E450" s="359"/>
      <c r="F450" s="328"/>
      <c r="G450" s="341"/>
      <c r="H450" s="342"/>
      <c r="I450" s="330"/>
      <c r="J450" s="331"/>
      <c r="K450" s="344"/>
      <c r="L450" s="333"/>
      <c r="M450" s="333"/>
      <c r="N450" s="345"/>
      <c r="O450" s="346"/>
      <c r="P450" s="347"/>
      <c r="Q450" s="348"/>
      <c r="R450" s="349"/>
      <c r="S450" s="339"/>
      <c r="T450" s="332"/>
      <c r="U450" s="340"/>
      <c r="V450" s="333"/>
      <c r="W450" s="450" t="s">
        <v>40</v>
      </c>
      <c r="X450" s="302"/>
      <c r="Y450" s="289"/>
      <c r="Z450" s="290"/>
      <c r="AA450" s="972">
        <f t="shared" si="33"/>
        <v>0</v>
      </c>
      <c r="AB450" s="293"/>
      <c r="AC450" s="280">
        <f t="shared" si="34"/>
        <v>0</v>
      </c>
      <c r="AD450" s="280">
        <f t="shared" si="31"/>
        <v>0</v>
      </c>
      <c r="AE450" s="280">
        <f t="shared" si="35"/>
        <v>0</v>
      </c>
      <c r="AF450" s="280">
        <f t="shared" si="32"/>
        <v>0</v>
      </c>
      <c r="AG450" s="294"/>
    </row>
    <row r="451" spans="1:33" s="22" customFormat="1" ht="16.5" customHeight="1" x14ac:dyDescent="0.2">
      <c r="A451" s="324">
        <v>434</v>
      </c>
      <c r="B451" s="325"/>
      <c r="C451" s="326"/>
      <c r="D451" s="327"/>
      <c r="E451" s="359"/>
      <c r="F451" s="328"/>
      <c r="G451" s="341"/>
      <c r="H451" s="342"/>
      <c r="I451" s="330"/>
      <c r="J451" s="331"/>
      <c r="K451" s="344"/>
      <c r="L451" s="333"/>
      <c r="M451" s="333"/>
      <c r="N451" s="345"/>
      <c r="O451" s="346"/>
      <c r="P451" s="347"/>
      <c r="Q451" s="348"/>
      <c r="R451" s="349"/>
      <c r="S451" s="339"/>
      <c r="T451" s="332"/>
      <c r="U451" s="340"/>
      <c r="V451" s="333"/>
      <c r="W451" s="450" t="s">
        <v>40</v>
      </c>
      <c r="X451" s="302"/>
      <c r="Y451" s="289"/>
      <c r="Z451" s="290"/>
      <c r="AA451" s="972">
        <f t="shared" si="33"/>
        <v>0</v>
      </c>
      <c r="AB451" s="293"/>
      <c r="AC451" s="280">
        <f t="shared" si="34"/>
        <v>0</v>
      </c>
      <c r="AD451" s="280">
        <f t="shared" si="31"/>
        <v>0</v>
      </c>
      <c r="AE451" s="280">
        <f t="shared" si="35"/>
        <v>0</v>
      </c>
      <c r="AF451" s="280">
        <f t="shared" si="32"/>
        <v>0</v>
      </c>
      <c r="AG451" s="294"/>
    </row>
    <row r="452" spans="1:33" s="22" customFormat="1" ht="16.5" customHeight="1" x14ac:dyDescent="0.2">
      <c r="A452" s="324">
        <v>435</v>
      </c>
      <c r="B452" s="325"/>
      <c r="C452" s="326"/>
      <c r="D452" s="327"/>
      <c r="E452" s="359"/>
      <c r="F452" s="328"/>
      <c r="G452" s="341"/>
      <c r="H452" s="342"/>
      <c r="I452" s="330"/>
      <c r="J452" s="331"/>
      <c r="K452" s="344"/>
      <c r="L452" s="333"/>
      <c r="M452" s="333"/>
      <c r="N452" s="345"/>
      <c r="O452" s="346"/>
      <c r="P452" s="347"/>
      <c r="Q452" s="348"/>
      <c r="R452" s="349"/>
      <c r="S452" s="339"/>
      <c r="T452" s="332"/>
      <c r="U452" s="340"/>
      <c r="V452" s="333"/>
      <c r="W452" s="450" t="s">
        <v>40</v>
      </c>
      <c r="X452" s="302"/>
      <c r="Y452" s="289"/>
      <c r="Z452" s="290"/>
      <c r="AA452" s="972">
        <f t="shared" si="33"/>
        <v>0</v>
      </c>
      <c r="AB452" s="293"/>
      <c r="AC452" s="280">
        <f t="shared" si="34"/>
        <v>0</v>
      </c>
      <c r="AD452" s="280">
        <f t="shared" si="31"/>
        <v>0</v>
      </c>
      <c r="AE452" s="280">
        <f t="shared" si="35"/>
        <v>0</v>
      </c>
      <c r="AF452" s="280">
        <f t="shared" si="32"/>
        <v>0</v>
      </c>
      <c r="AG452" s="294"/>
    </row>
    <row r="453" spans="1:33" s="22" customFormat="1" ht="16.5" customHeight="1" x14ac:dyDescent="0.2">
      <c r="A453" s="324">
        <v>436</v>
      </c>
      <c r="B453" s="325"/>
      <c r="C453" s="326"/>
      <c r="D453" s="327"/>
      <c r="E453" s="359"/>
      <c r="F453" s="328"/>
      <c r="G453" s="341"/>
      <c r="H453" s="342"/>
      <c r="I453" s="330"/>
      <c r="J453" s="331"/>
      <c r="K453" s="344"/>
      <c r="L453" s="333"/>
      <c r="M453" s="333"/>
      <c r="N453" s="345"/>
      <c r="O453" s="346"/>
      <c r="P453" s="347"/>
      <c r="Q453" s="348"/>
      <c r="R453" s="349"/>
      <c r="S453" s="339"/>
      <c r="T453" s="332"/>
      <c r="U453" s="340"/>
      <c r="V453" s="333"/>
      <c r="W453" s="450" t="s">
        <v>40</v>
      </c>
      <c r="X453" s="302"/>
      <c r="Y453" s="289"/>
      <c r="Z453" s="290"/>
      <c r="AA453" s="972">
        <f t="shared" si="33"/>
        <v>0</v>
      </c>
      <c r="AB453" s="293"/>
      <c r="AC453" s="280">
        <f t="shared" si="34"/>
        <v>0</v>
      </c>
      <c r="AD453" s="280">
        <f t="shared" si="31"/>
        <v>0</v>
      </c>
      <c r="AE453" s="280">
        <f t="shared" si="35"/>
        <v>0</v>
      </c>
      <c r="AF453" s="280">
        <f t="shared" si="32"/>
        <v>0</v>
      </c>
      <c r="AG453" s="294"/>
    </row>
    <row r="454" spans="1:33" s="22" customFormat="1" ht="16.5" customHeight="1" x14ac:dyDescent="0.2">
      <c r="A454" s="324">
        <v>437</v>
      </c>
      <c r="B454" s="325"/>
      <c r="C454" s="326"/>
      <c r="D454" s="327"/>
      <c r="E454" s="359"/>
      <c r="F454" s="328"/>
      <c r="G454" s="341"/>
      <c r="H454" s="342"/>
      <c r="I454" s="330"/>
      <c r="J454" s="331"/>
      <c r="K454" s="344"/>
      <c r="L454" s="333"/>
      <c r="M454" s="333"/>
      <c r="N454" s="345"/>
      <c r="O454" s="346"/>
      <c r="P454" s="347"/>
      <c r="Q454" s="348"/>
      <c r="R454" s="349"/>
      <c r="S454" s="339"/>
      <c r="T454" s="332"/>
      <c r="U454" s="340"/>
      <c r="V454" s="333"/>
      <c r="W454" s="450" t="s">
        <v>40</v>
      </c>
      <c r="X454" s="302"/>
      <c r="Y454" s="289"/>
      <c r="Z454" s="290"/>
      <c r="AA454" s="972">
        <f t="shared" si="33"/>
        <v>0</v>
      </c>
      <c r="AB454" s="293"/>
      <c r="AC454" s="280">
        <f t="shared" si="34"/>
        <v>0</v>
      </c>
      <c r="AD454" s="280">
        <f t="shared" si="31"/>
        <v>0</v>
      </c>
      <c r="AE454" s="280">
        <f t="shared" si="35"/>
        <v>0</v>
      </c>
      <c r="AF454" s="280">
        <f t="shared" si="32"/>
        <v>0</v>
      </c>
      <c r="AG454" s="294"/>
    </row>
    <row r="455" spans="1:33" s="22" customFormat="1" ht="16.5" customHeight="1" x14ac:dyDescent="0.2">
      <c r="A455" s="324">
        <v>438</v>
      </c>
      <c r="B455" s="325"/>
      <c r="C455" s="326"/>
      <c r="D455" s="327"/>
      <c r="E455" s="359"/>
      <c r="F455" s="328"/>
      <c r="G455" s="341"/>
      <c r="H455" s="342"/>
      <c r="I455" s="330"/>
      <c r="J455" s="331"/>
      <c r="K455" s="344"/>
      <c r="L455" s="333"/>
      <c r="M455" s="333"/>
      <c r="N455" s="345"/>
      <c r="O455" s="346"/>
      <c r="P455" s="347"/>
      <c r="Q455" s="348"/>
      <c r="R455" s="349"/>
      <c r="S455" s="339"/>
      <c r="T455" s="332"/>
      <c r="U455" s="340"/>
      <c r="V455" s="333"/>
      <c r="W455" s="450" t="s">
        <v>40</v>
      </c>
      <c r="X455" s="302"/>
      <c r="Y455" s="289"/>
      <c r="Z455" s="290"/>
      <c r="AA455" s="972">
        <f t="shared" si="33"/>
        <v>0</v>
      </c>
      <c r="AB455" s="293"/>
      <c r="AC455" s="280">
        <f t="shared" si="34"/>
        <v>0</v>
      </c>
      <c r="AD455" s="280">
        <f t="shared" si="31"/>
        <v>0</v>
      </c>
      <c r="AE455" s="280">
        <f t="shared" si="35"/>
        <v>0</v>
      </c>
      <c r="AF455" s="280">
        <f t="shared" si="32"/>
        <v>0</v>
      </c>
      <c r="AG455" s="294"/>
    </row>
    <row r="456" spans="1:33" s="22" customFormat="1" ht="16.5" customHeight="1" x14ac:dyDescent="0.2">
      <c r="A456" s="324">
        <v>439</v>
      </c>
      <c r="B456" s="325"/>
      <c r="C456" s="326"/>
      <c r="D456" s="327"/>
      <c r="E456" s="359"/>
      <c r="F456" s="328"/>
      <c r="G456" s="341"/>
      <c r="H456" s="342"/>
      <c r="I456" s="330"/>
      <c r="J456" s="331"/>
      <c r="K456" s="344"/>
      <c r="L456" s="333"/>
      <c r="M456" s="333"/>
      <c r="N456" s="345"/>
      <c r="O456" s="346"/>
      <c r="P456" s="347"/>
      <c r="Q456" s="348"/>
      <c r="R456" s="349"/>
      <c r="S456" s="339"/>
      <c r="T456" s="332"/>
      <c r="U456" s="340"/>
      <c r="V456" s="333"/>
      <c r="W456" s="450" t="s">
        <v>40</v>
      </c>
      <c r="X456" s="302"/>
      <c r="Y456" s="289"/>
      <c r="Z456" s="290"/>
      <c r="AA456" s="972">
        <f t="shared" si="33"/>
        <v>0</v>
      </c>
      <c r="AB456" s="293"/>
      <c r="AC456" s="280">
        <f t="shared" si="34"/>
        <v>0</v>
      </c>
      <c r="AD456" s="280">
        <f t="shared" si="31"/>
        <v>0</v>
      </c>
      <c r="AE456" s="280">
        <f t="shared" si="35"/>
        <v>0</v>
      </c>
      <c r="AF456" s="280">
        <f t="shared" si="32"/>
        <v>0</v>
      </c>
      <c r="AG456" s="294"/>
    </row>
    <row r="457" spans="1:33" s="22" customFormat="1" ht="16.5" customHeight="1" x14ac:dyDescent="0.2">
      <c r="A457" s="324">
        <v>440</v>
      </c>
      <c r="B457" s="325"/>
      <c r="C457" s="326"/>
      <c r="D457" s="327"/>
      <c r="E457" s="359"/>
      <c r="F457" s="328"/>
      <c r="G457" s="341"/>
      <c r="H457" s="342"/>
      <c r="I457" s="330"/>
      <c r="J457" s="331"/>
      <c r="K457" s="344"/>
      <c r="L457" s="333"/>
      <c r="M457" s="333"/>
      <c r="N457" s="345"/>
      <c r="O457" s="346"/>
      <c r="P457" s="347"/>
      <c r="Q457" s="348"/>
      <c r="R457" s="349"/>
      <c r="S457" s="339"/>
      <c r="T457" s="332"/>
      <c r="U457" s="340"/>
      <c r="V457" s="333"/>
      <c r="W457" s="450" t="s">
        <v>40</v>
      </c>
      <c r="X457" s="302"/>
      <c r="Y457" s="289"/>
      <c r="Z457" s="290"/>
      <c r="AA457" s="972">
        <f t="shared" si="33"/>
        <v>0</v>
      </c>
      <c r="AB457" s="293"/>
      <c r="AC457" s="280">
        <f t="shared" si="34"/>
        <v>0</v>
      </c>
      <c r="AD457" s="280">
        <f t="shared" si="31"/>
        <v>0</v>
      </c>
      <c r="AE457" s="280">
        <f t="shared" si="35"/>
        <v>0</v>
      </c>
      <c r="AF457" s="280">
        <f t="shared" si="32"/>
        <v>0</v>
      </c>
      <c r="AG457" s="294"/>
    </row>
    <row r="458" spans="1:33" s="22" customFormat="1" ht="16.5" customHeight="1" x14ac:dyDescent="0.2">
      <c r="A458" s="324">
        <v>441</v>
      </c>
      <c r="B458" s="325"/>
      <c r="C458" s="326"/>
      <c r="D458" s="327"/>
      <c r="E458" s="359"/>
      <c r="F458" s="328"/>
      <c r="G458" s="341"/>
      <c r="H458" s="342"/>
      <c r="I458" s="330"/>
      <c r="J458" s="331"/>
      <c r="K458" s="344"/>
      <c r="L458" s="333"/>
      <c r="M458" s="333"/>
      <c r="N458" s="345"/>
      <c r="O458" s="346"/>
      <c r="P458" s="347"/>
      <c r="Q458" s="348"/>
      <c r="R458" s="349"/>
      <c r="S458" s="339"/>
      <c r="T458" s="332"/>
      <c r="U458" s="340"/>
      <c r="V458" s="333"/>
      <c r="W458" s="450" t="s">
        <v>40</v>
      </c>
      <c r="X458" s="302"/>
      <c r="Y458" s="289"/>
      <c r="Z458" s="290"/>
      <c r="AA458" s="972">
        <f t="shared" si="33"/>
        <v>0</v>
      </c>
      <c r="AB458" s="293"/>
      <c r="AC458" s="280">
        <f t="shared" si="34"/>
        <v>0</v>
      </c>
      <c r="AD458" s="280">
        <f t="shared" si="31"/>
        <v>0</v>
      </c>
      <c r="AE458" s="280">
        <f t="shared" si="35"/>
        <v>0</v>
      </c>
      <c r="AF458" s="280">
        <f t="shared" si="32"/>
        <v>0</v>
      </c>
      <c r="AG458" s="294"/>
    </row>
    <row r="459" spans="1:33" s="22" customFormat="1" ht="16.5" customHeight="1" x14ac:dyDescent="0.2">
      <c r="A459" s="324">
        <v>442</v>
      </c>
      <c r="B459" s="325"/>
      <c r="C459" s="326"/>
      <c r="D459" s="327"/>
      <c r="E459" s="359"/>
      <c r="F459" s="328"/>
      <c r="G459" s="341"/>
      <c r="H459" s="342"/>
      <c r="I459" s="330"/>
      <c r="J459" s="331"/>
      <c r="K459" s="344"/>
      <c r="L459" s="333"/>
      <c r="M459" s="333"/>
      <c r="N459" s="345"/>
      <c r="O459" s="346"/>
      <c r="P459" s="347"/>
      <c r="Q459" s="348"/>
      <c r="R459" s="349"/>
      <c r="S459" s="339"/>
      <c r="T459" s="332"/>
      <c r="U459" s="340"/>
      <c r="V459" s="333"/>
      <c r="W459" s="450" t="s">
        <v>40</v>
      </c>
      <c r="X459" s="302"/>
      <c r="Y459" s="289"/>
      <c r="Z459" s="290"/>
      <c r="AA459" s="972">
        <f t="shared" si="33"/>
        <v>0</v>
      </c>
      <c r="AB459" s="293"/>
      <c r="AC459" s="280">
        <f t="shared" si="34"/>
        <v>0</v>
      </c>
      <c r="AD459" s="280">
        <f t="shared" si="31"/>
        <v>0</v>
      </c>
      <c r="AE459" s="280">
        <f t="shared" si="35"/>
        <v>0</v>
      </c>
      <c r="AF459" s="280">
        <f t="shared" si="32"/>
        <v>0</v>
      </c>
      <c r="AG459" s="294"/>
    </row>
    <row r="460" spans="1:33" s="22" customFormat="1" ht="16.5" customHeight="1" x14ac:dyDescent="0.2">
      <c r="A460" s="324">
        <v>443</v>
      </c>
      <c r="B460" s="325"/>
      <c r="C460" s="326"/>
      <c r="D460" s="327"/>
      <c r="E460" s="359"/>
      <c r="F460" s="328"/>
      <c r="G460" s="341"/>
      <c r="H460" s="342"/>
      <c r="I460" s="330"/>
      <c r="J460" s="331"/>
      <c r="K460" s="344"/>
      <c r="L460" s="333"/>
      <c r="M460" s="333"/>
      <c r="N460" s="345"/>
      <c r="O460" s="346"/>
      <c r="P460" s="347"/>
      <c r="Q460" s="348"/>
      <c r="R460" s="349"/>
      <c r="S460" s="339"/>
      <c r="T460" s="332"/>
      <c r="U460" s="340"/>
      <c r="V460" s="333"/>
      <c r="W460" s="450" t="s">
        <v>40</v>
      </c>
      <c r="X460" s="302"/>
      <c r="Y460" s="289"/>
      <c r="Z460" s="290"/>
      <c r="AA460" s="972">
        <f t="shared" si="33"/>
        <v>0</v>
      </c>
      <c r="AB460" s="293"/>
      <c r="AC460" s="280">
        <f t="shared" si="34"/>
        <v>0</v>
      </c>
      <c r="AD460" s="280">
        <f t="shared" si="31"/>
        <v>0</v>
      </c>
      <c r="AE460" s="280">
        <f t="shared" si="35"/>
        <v>0</v>
      </c>
      <c r="AF460" s="280">
        <f t="shared" si="32"/>
        <v>0</v>
      </c>
      <c r="AG460" s="294"/>
    </row>
    <row r="461" spans="1:33" s="22" customFormat="1" ht="16.5" customHeight="1" x14ac:dyDescent="0.2">
      <c r="A461" s="324">
        <v>444</v>
      </c>
      <c r="B461" s="325"/>
      <c r="C461" s="326"/>
      <c r="D461" s="327"/>
      <c r="E461" s="359"/>
      <c r="F461" s="328"/>
      <c r="G461" s="341"/>
      <c r="H461" s="342"/>
      <c r="I461" s="330"/>
      <c r="J461" s="331"/>
      <c r="K461" s="344"/>
      <c r="L461" s="333"/>
      <c r="M461" s="333"/>
      <c r="N461" s="345"/>
      <c r="O461" s="346"/>
      <c r="P461" s="347"/>
      <c r="Q461" s="348"/>
      <c r="R461" s="349"/>
      <c r="S461" s="339"/>
      <c r="T461" s="332"/>
      <c r="U461" s="340"/>
      <c r="V461" s="333"/>
      <c r="W461" s="450" t="s">
        <v>40</v>
      </c>
      <c r="X461" s="302"/>
      <c r="Y461" s="289"/>
      <c r="Z461" s="290"/>
      <c r="AA461" s="972">
        <f t="shared" si="33"/>
        <v>0</v>
      </c>
      <c r="AB461" s="293"/>
      <c r="AC461" s="280">
        <f t="shared" si="34"/>
        <v>0</v>
      </c>
      <c r="AD461" s="280">
        <f t="shared" si="31"/>
        <v>0</v>
      </c>
      <c r="AE461" s="280">
        <f t="shared" si="35"/>
        <v>0</v>
      </c>
      <c r="AF461" s="280">
        <f t="shared" si="32"/>
        <v>0</v>
      </c>
      <c r="AG461" s="294"/>
    </row>
    <row r="462" spans="1:33" s="22" customFormat="1" ht="16.5" customHeight="1" x14ac:dyDescent="0.2">
      <c r="A462" s="324">
        <v>445</v>
      </c>
      <c r="B462" s="325"/>
      <c r="C462" s="326"/>
      <c r="D462" s="327"/>
      <c r="E462" s="359"/>
      <c r="F462" s="328"/>
      <c r="G462" s="341"/>
      <c r="H462" s="342"/>
      <c r="I462" s="330"/>
      <c r="J462" s="331"/>
      <c r="K462" s="344"/>
      <c r="L462" s="333"/>
      <c r="M462" s="333"/>
      <c r="N462" s="345"/>
      <c r="O462" s="346"/>
      <c r="P462" s="347"/>
      <c r="Q462" s="348"/>
      <c r="R462" s="349"/>
      <c r="S462" s="339"/>
      <c r="T462" s="332"/>
      <c r="U462" s="340"/>
      <c r="V462" s="333"/>
      <c r="W462" s="450" t="s">
        <v>40</v>
      </c>
      <c r="X462" s="302"/>
      <c r="Y462" s="289"/>
      <c r="Z462" s="290"/>
      <c r="AA462" s="972">
        <f t="shared" si="33"/>
        <v>0</v>
      </c>
      <c r="AB462" s="293"/>
      <c r="AC462" s="280">
        <f t="shared" si="34"/>
        <v>0</v>
      </c>
      <c r="AD462" s="280">
        <f t="shared" si="31"/>
        <v>0</v>
      </c>
      <c r="AE462" s="280">
        <f t="shared" si="35"/>
        <v>0</v>
      </c>
      <c r="AF462" s="280">
        <f t="shared" si="32"/>
        <v>0</v>
      </c>
      <c r="AG462" s="294"/>
    </row>
    <row r="463" spans="1:33" s="22" customFormat="1" ht="16.5" customHeight="1" x14ac:dyDescent="0.2">
      <c r="A463" s="324">
        <v>446</v>
      </c>
      <c r="B463" s="325"/>
      <c r="C463" s="326"/>
      <c r="D463" s="327"/>
      <c r="E463" s="359"/>
      <c r="F463" s="328"/>
      <c r="G463" s="341"/>
      <c r="H463" s="342"/>
      <c r="I463" s="330"/>
      <c r="J463" s="331"/>
      <c r="K463" s="344"/>
      <c r="L463" s="333"/>
      <c r="M463" s="333"/>
      <c r="N463" s="345"/>
      <c r="O463" s="346"/>
      <c r="P463" s="347"/>
      <c r="Q463" s="348"/>
      <c r="R463" s="349"/>
      <c r="S463" s="339"/>
      <c r="T463" s="332"/>
      <c r="U463" s="340"/>
      <c r="V463" s="333"/>
      <c r="W463" s="450" t="s">
        <v>40</v>
      </c>
      <c r="X463" s="302"/>
      <c r="Y463" s="289"/>
      <c r="Z463" s="290"/>
      <c r="AA463" s="972">
        <f t="shared" si="33"/>
        <v>0</v>
      </c>
      <c r="AB463" s="293"/>
      <c r="AC463" s="280">
        <f t="shared" si="34"/>
        <v>0</v>
      </c>
      <c r="AD463" s="280">
        <f t="shared" si="31"/>
        <v>0</v>
      </c>
      <c r="AE463" s="280">
        <f t="shared" si="35"/>
        <v>0</v>
      </c>
      <c r="AF463" s="280">
        <f t="shared" si="32"/>
        <v>0</v>
      </c>
      <c r="AG463" s="294"/>
    </row>
    <row r="464" spans="1:33" s="22" customFormat="1" ht="16.5" customHeight="1" x14ac:dyDescent="0.2">
      <c r="A464" s="324">
        <v>447</v>
      </c>
      <c r="B464" s="325"/>
      <c r="C464" s="326"/>
      <c r="D464" s="327"/>
      <c r="E464" s="359"/>
      <c r="F464" s="328"/>
      <c r="G464" s="341"/>
      <c r="H464" s="342"/>
      <c r="I464" s="330"/>
      <c r="J464" s="331"/>
      <c r="K464" s="344"/>
      <c r="L464" s="333"/>
      <c r="M464" s="333"/>
      <c r="N464" s="345"/>
      <c r="O464" s="346"/>
      <c r="P464" s="347"/>
      <c r="Q464" s="348"/>
      <c r="R464" s="349"/>
      <c r="S464" s="339"/>
      <c r="T464" s="332"/>
      <c r="U464" s="340"/>
      <c r="V464" s="333"/>
      <c r="W464" s="450" t="s">
        <v>40</v>
      </c>
      <c r="X464" s="302"/>
      <c r="Y464" s="289"/>
      <c r="Z464" s="290"/>
      <c r="AA464" s="972">
        <f t="shared" si="33"/>
        <v>0</v>
      </c>
      <c r="AB464" s="293"/>
      <c r="AC464" s="280">
        <f t="shared" si="34"/>
        <v>0</v>
      </c>
      <c r="AD464" s="280">
        <f t="shared" si="31"/>
        <v>0</v>
      </c>
      <c r="AE464" s="280">
        <f t="shared" si="35"/>
        <v>0</v>
      </c>
      <c r="AF464" s="280">
        <f t="shared" si="32"/>
        <v>0</v>
      </c>
      <c r="AG464" s="294"/>
    </row>
    <row r="465" spans="1:33" s="22" customFormat="1" ht="16.5" customHeight="1" x14ac:dyDescent="0.2">
      <c r="A465" s="324">
        <v>448</v>
      </c>
      <c r="B465" s="325"/>
      <c r="C465" s="326"/>
      <c r="D465" s="327"/>
      <c r="E465" s="359"/>
      <c r="F465" s="328"/>
      <c r="G465" s="341"/>
      <c r="H465" s="342"/>
      <c r="I465" s="330"/>
      <c r="J465" s="331"/>
      <c r="K465" s="344"/>
      <c r="L465" s="333"/>
      <c r="M465" s="333"/>
      <c r="N465" s="345"/>
      <c r="O465" s="346"/>
      <c r="P465" s="347"/>
      <c r="Q465" s="348"/>
      <c r="R465" s="349"/>
      <c r="S465" s="339"/>
      <c r="T465" s="332"/>
      <c r="U465" s="340"/>
      <c r="V465" s="333"/>
      <c r="W465" s="450" t="s">
        <v>40</v>
      </c>
      <c r="X465" s="302"/>
      <c r="Y465" s="289"/>
      <c r="Z465" s="290"/>
      <c r="AA465" s="972">
        <f t="shared" si="33"/>
        <v>0</v>
      </c>
      <c r="AB465" s="293"/>
      <c r="AC465" s="280">
        <f t="shared" si="34"/>
        <v>0</v>
      </c>
      <c r="AD465" s="280">
        <f t="shared" si="31"/>
        <v>0</v>
      </c>
      <c r="AE465" s="280">
        <f t="shared" si="35"/>
        <v>0</v>
      </c>
      <c r="AF465" s="280">
        <f t="shared" si="32"/>
        <v>0</v>
      </c>
      <c r="AG465" s="294"/>
    </row>
    <row r="466" spans="1:33" s="22" customFormat="1" ht="16.5" customHeight="1" x14ac:dyDescent="0.2">
      <c r="A466" s="324">
        <v>449</v>
      </c>
      <c r="B466" s="325"/>
      <c r="C466" s="326"/>
      <c r="D466" s="327"/>
      <c r="E466" s="359"/>
      <c r="F466" s="328"/>
      <c r="G466" s="341"/>
      <c r="H466" s="342"/>
      <c r="I466" s="330"/>
      <c r="J466" s="331"/>
      <c r="K466" s="344"/>
      <c r="L466" s="333"/>
      <c r="M466" s="333"/>
      <c r="N466" s="345"/>
      <c r="O466" s="346"/>
      <c r="P466" s="347"/>
      <c r="Q466" s="348"/>
      <c r="R466" s="349"/>
      <c r="S466" s="339"/>
      <c r="T466" s="332"/>
      <c r="U466" s="340"/>
      <c r="V466" s="333"/>
      <c r="W466" s="450" t="s">
        <v>40</v>
      </c>
      <c r="X466" s="302"/>
      <c r="Y466" s="289"/>
      <c r="Z466" s="290"/>
      <c r="AA466" s="972">
        <f t="shared" si="33"/>
        <v>0</v>
      </c>
      <c r="AB466" s="293"/>
      <c r="AC466" s="280">
        <f t="shared" si="34"/>
        <v>0</v>
      </c>
      <c r="AD466" s="280">
        <f t="shared" si="31"/>
        <v>0</v>
      </c>
      <c r="AE466" s="280">
        <f t="shared" si="35"/>
        <v>0</v>
      </c>
      <c r="AF466" s="280">
        <f t="shared" si="32"/>
        <v>0</v>
      </c>
      <c r="AG466" s="294"/>
    </row>
    <row r="467" spans="1:33" s="22" customFormat="1" ht="16.5" customHeight="1" x14ac:dyDescent="0.2">
      <c r="A467" s="324">
        <v>450</v>
      </c>
      <c r="B467" s="325"/>
      <c r="C467" s="326"/>
      <c r="D467" s="327"/>
      <c r="E467" s="359"/>
      <c r="F467" s="328"/>
      <c r="G467" s="341"/>
      <c r="H467" s="342"/>
      <c r="I467" s="330"/>
      <c r="J467" s="331"/>
      <c r="K467" s="344"/>
      <c r="L467" s="333"/>
      <c r="M467" s="333"/>
      <c r="N467" s="345"/>
      <c r="O467" s="346"/>
      <c r="P467" s="347"/>
      <c r="Q467" s="348"/>
      <c r="R467" s="349"/>
      <c r="S467" s="339"/>
      <c r="T467" s="332"/>
      <c r="U467" s="340"/>
      <c r="V467" s="333"/>
      <c r="W467" s="450" t="s">
        <v>40</v>
      </c>
      <c r="X467" s="302"/>
      <c r="Y467" s="289"/>
      <c r="Z467" s="290"/>
      <c r="AA467" s="972">
        <f t="shared" si="33"/>
        <v>0</v>
      </c>
      <c r="AB467" s="293"/>
      <c r="AC467" s="280">
        <f t="shared" si="34"/>
        <v>0</v>
      </c>
      <c r="AD467" s="280">
        <f t="shared" ref="AD467:AD530" si="36">IF($L467&lt;&gt;"",IF(AND($U467&lt;&gt;"",ABS($U467)&lt;&gt;ABS($L467),OR(AND(ISNONTEXT($N467),ABS($U467)&gt;ABS($L467)),$N467="")),1,0),0)</f>
        <v>0</v>
      </c>
      <c r="AE467" s="280">
        <f t="shared" si="35"/>
        <v>0</v>
      </c>
      <c r="AF467" s="280">
        <f t="shared" ref="AF467:AF530" si="37">IF(AND($X467&lt;&gt;0,$U467&lt;&gt;"",$M467&lt;&gt;"",ABS($X467)&gt;ABS($M467)),1,0)</f>
        <v>0</v>
      </c>
      <c r="AG467" s="294"/>
    </row>
    <row r="468" spans="1:33" s="22" customFormat="1" ht="16.5" customHeight="1" x14ac:dyDescent="0.2">
      <c r="A468" s="324">
        <v>451</v>
      </c>
      <c r="B468" s="325"/>
      <c r="C468" s="326"/>
      <c r="D468" s="327"/>
      <c r="E468" s="359"/>
      <c r="F468" s="328"/>
      <c r="G468" s="341"/>
      <c r="H468" s="342"/>
      <c r="I468" s="330"/>
      <c r="J468" s="331"/>
      <c r="K468" s="344"/>
      <c r="L468" s="333"/>
      <c r="M468" s="333"/>
      <c r="N468" s="345"/>
      <c r="O468" s="346"/>
      <c r="P468" s="347"/>
      <c r="Q468" s="348"/>
      <c r="R468" s="349"/>
      <c r="S468" s="339"/>
      <c r="T468" s="332"/>
      <c r="U468" s="340"/>
      <c r="V468" s="333"/>
      <c r="W468" s="450" t="s">
        <v>40</v>
      </c>
      <c r="X468" s="302"/>
      <c r="Y468" s="289"/>
      <c r="Z468" s="290"/>
      <c r="AA468" s="972">
        <f t="shared" ref="AA468:AA531" si="38">IFERROR(X468+Y468,0)</f>
        <v>0</v>
      </c>
      <c r="AB468" s="293"/>
      <c r="AC468" s="280">
        <f t="shared" ref="AC468:AC531" si="39">IF(AND($M468&lt;&gt;"",ABS($M468)&gt;ABS($L468)),1,0)</f>
        <v>0</v>
      </c>
      <c r="AD468" s="280">
        <f t="shared" si="36"/>
        <v>0</v>
      </c>
      <c r="AE468" s="280">
        <f t="shared" ref="AE468:AE531" si="40">IF(AND($X468&lt;&gt;0,$U468&lt;&gt;"",ABS($X468)&gt;ABS($U468)),1,0)</f>
        <v>0</v>
      </c>
      <c r="AF468" s="280">
        <f t="shared" si="37"/>
        <v>0</v>
      </c>
      <c r="AG468" s="294"/>
    </row>
    <row r="469" spans="1:33" s="22" customFormat="1" ht="16.5" customHeight="1" x14ac:dyDescent="0.2">
      <c r="A469" s="324">
        <v>452</v>
      </c>
      <c r="B469" s="325"/>
      <c r="C469" s="326"/>
      <c r="D469" s="327"/>
      <c r="E469" s="359"/>
      <c r="F469" s="328"/>
      <c r="G469" s="341"/>
      <c r="H469" s="342"/>
      <c r="I469" s="330"/>
      <c r="J469" s="331"/>
      <c r="K469" s="344"/>
      <c r="L469" s="333"/>
      <c r="M469" s="333"/>
      <c r="N469" s="345"/>
      <c r="O469" s="346"/>
      <c r="P469" s="347"/>
      <c r="Q469" s="348"/>
      <c r="R469" s="349"/>
      <c r="S469" s="339"/>
      <c r="T469" s="332"/>
      <c r="U469" s="340"/>
      <c r="V469" s="333"/>
      <c r="W469" s="450" t="s">
        <v>40</v>
      </c>
      <c r="X469" s="302"/>
      <c r="Y469" s="289"/>
      <c r="Z469" s="290"/>
      <c r="AA469" s="972">
        <f t="shared" si="38"/>
        <v>0</v>
      </c>
      <c r="AB469" s="293"/>
      <c r="AC469" s="280">
        <f t="shared" si="39"/>
        <v>0</v>
      </c>
      <c r="AD469" s="280">
        <f t="shared" si="36"/>
        <v>0</v>
      </c>
      <c r="AE469" s="280">
        <f t="shared" si="40"/>
        <v>0</v>
      </c>
      <c r="AF469" s="280">
        <f t="shared" si="37"/>
        <v>0</v>
      </c>
      <c r="AG469" s="294"/>
    </row>
    <row r="470" spans="1:33" s="22" customFormat="1" ht="16.5" customHeight="1" x14ac:dyDescent="0.2">
      <c r="A470" s="324">
        <v>453</v>
      </c>
      <c r="B470" s="325"/>
      <c r="C470" s="326"/>
      <c r="D470" s="327"/>
      <c r="E470" s="359"/>
      <c r="F470" s="328"/>
      <c r="G470" s="341"/>
      <c r="H470" s="342"/>
      <c r="I470" s="330"/>
      <c r="J470" s="331"/>
      <c r="K470" s="344"/>
      <c r="L470" s="333"/>
      <c r="M470" s="333"/>
      <c r="N470" s="345"/>
      <c r="O470" s="346"/>
      <c r="P470" s="347"/>
      <c r="Q470" s="348"/>
      <c r="R470" s="349"/>
      <c r="S470" s="339"/>
      <c r="T470" s="332"/>
      <c r="U470" s="340"/>
      <c r="V470" s="333"/>
      <c r="W470" s="450" t="s">
        <v>40</v>
      </c>
      <c r="X470" s="302"/>
      <c r="Y470" s="289"/>
      <c r="Z470" s="290"/>
      <c r="AA470" s="972">
        <f t="shared" si="38"/>
        <v>0</v>
      </c>
      <c r="AB470" s="293"/>
      <c r="AC470" s="280">
        <f t="shared" si="39"/>
        <v>0</v>
      </c>
      <c r="AD470" s="280">
        <f t="shared" si="36"/>
        <v>0</v>
      </c>
      <c r="AE470" s="280">
        <f t="shared" si="40"/>
        <v>0</v>
      </c>
      <c r="AF470" s="280">
        <f t="shared" si="37"/>
        <v>0</v>
      </c>
      <c r="AG470" s="294"/>
    </row>
    <row r="471" spans="1:33" s="22" customFormat="1" ht="16.5" customHeight="1" x14ac:dyDescent="0.2">
      <c r="A471" s="324">
        <v>454</v>
      </c>
      <c r="B471" s="325"/>
      <c r="C471" s="326"/>
      <c r="D471" s="327"/>
      <c r="E471" s="359"/>
      <c r="F471" s="328"/>
      <c r="G471" s="341"/>
      <c r="H471" s="342"/>
      <c r="I471" s="330"/>
      <c r="J471" s="331"/>
      <c r="K471" s="344"/>
      <c r="L471" s="333"/>
      <c r="M471" s="333"/>
      <c r="N471" s="345"/>
      <c r="O471" s="346"/>
      <c r="P471" s="347"/>
      <c r="Q471" s="348"/>
      <c r="R471" s="349"/>
      <c r="S471" s="339"/>
      <c r="T471" s="332"/>
      <c r="U471" s="340"/>
      <c r="V471" s="333"/>
      <c r="W471" s="450" t="s">
        <v>40</v>
      </c>
      <c r="X471" s="302"/>
      <c r="Y471" s="289"/>
      <c r="Z471" s="290"/>
      <c r="AA471" s="972">
        <f t="shared" si="38"/>
        <v>0</v>
      </c>
      <c r="AB471" s="293"/>
      <c r="AC471" s="280">
        <f t="shared" si="39"/>
        <v>0</v>
      </c>
      <c r="AD471" s="280">
        <f t="shared" si="36"/>
        <v>0</v>
      </c>
      <c r="AE471" s="280">
        <f t="shared" si="40"/>
        <v>0</v>
      </c>
      <c r="AF471" s="280">
        <f t="shared" si="37"/>
        <v>0</v>
      </c>
      <c r="AG471" s="294"/>
    </row>
    <row r="472" spans="1:33" s="22" customFormat="1" ht="16.5" customHeight="1" x14ac:dyDescent="0.2">
      <c r="A472" s="324">
        <v>455</v>
      </c>
      <c r="B472" s="325"/>
      <c r="C472" s="326"/>
      <c r="D472" s="327"/>
      <c r="E472" s="359"/>
      <c r="F472" s="328"/>
      <c r="G472" s="341"/>
      <c r="H472" s="342"/>
      <c r="I472" s="330"/>
      <c r="J472" s="331"/>
      <c r="K472" s="344"/>
      <c r="L472" s="333"/>
      <c r="M472" s="333"/>
      <c r="N472" s="345"/>
      <c r="O472" s="346"/>
      <c r="P472" s="347"/>
      <c r="Q472" s="348"/>
      <c r="R472" s="349"/>
      <c r="S472" s="339"/>
      <c r="T472" s="332"/>
      <c r="U472" s="340"/>
      <c r="V472" s="333"/>
      <c r="W472" s="450" t="s">
        <v>40</v>
      </c>
      <c r="X472" s="302"/>
      <c r="Y472" s="289"/>
      <c r="Z472" s="290"/>
      <c r="AA472" s="972">
        <f t="shared" si="38"/>
        <v>0</v>
      </c>
      <c r="AB472" s="293"/>
      <c r="AC472" s="280">
        <f t="shared" si="39"/>
        <v>0</v>
      </c>
      <c r="AD472" s="280">
        <f t="shared" si="36"/>
        <v>0</v>
      </c>
      <c r="AE472" s="280">
        <f t="shared" si="40"/>
        <v>0</v>
      </c>
      <c r="AF472" s="280">
        <f t="shared" si="37"/>
        <v>0</v>
      </c>
      <c r="AG472" s="294"/>
    </row>
    <row r="473" spans="1:33" s="22" customFormat="1" ht="16.5" customHeight="1" x14ac:dyDescent="0.2">
      <c r="A473" s="324">
        <v>456</v>
      </c>
      <c r="B473" s="325"/>
      <c r="C473" s="326"/>
      <c r="D473" s="327"/>
      <c r="E473" s="359"/>
      <c r="F473" s="328"/>
      <c r="G473" s="341"/>
      <c r="H473" s="342"/>
      <c r="I473" s="330"/>
      <c r="J473" s="331"/>
      <c r="K473" s="344"/>
      <c r="L473" s="333"/>
      <c r="M473" s="333"/>
      <c r="N473" s="345"/>
      <c r="O473" s="346"/>
      <c r="P473" s="347"/>
      <c r="Q473" s="348"/>
      <c r="R473" s="349"/>
      <c r="S473" s="339"/>
      <c r="T473" s="332"/>
      <c r="U473" s="340"/>
      <c r="V473" s="333"/>
      <c r="W473" s="450" t="s">
        <v>40</v>
      </c>
      <c r="X473" s="302"/>
      <c r="Y473" s="289"/>
      <c r="Z473" s="290"/>
      <c r="AA473" s="972">
        <f t="shared" si="38"/>
        <v>0</v>
      </c>
      <c r="AB473" s="293"/>
      <c r="AC473" s="280">
        <f t="shared" si="39"/>
        <v>0</v>
      </c>
      <c r="AD473" s="280">
        <f t="shared" si="36"/>
        <v>0</v>
      </c>
      <c r="AE473" s="280">
        <f t="shared" si="40"/>
        <v>0</v>
      </c>
      <c r="AF473" s="280">
        <f t="shared" si="37"/>
        <v>0</v>
      </c>
      <c r="AG473" s="294"/>
    </row>
    <row r="474" spans="1:33" s="22" customFormat="1" ht="16.5" customHeight="1" x14ac:dyDescent="0.2">
      <c r="A474" s="324">
        <v>457</v>
      </c>
      <c r="B474" s="325"/>
      <c r="C474" s="326"/>
      <c r="D474" s="327"/>
      <c r="E474" s="359"/>
      <c r="F474" s="328"/>
      <c r="G474" s="341"/>
      <c r="H474" s="342"/>
      <c r="I474" s="330"/>
      <c r="J474" s="331"/>
      <c r="K474" s="344"/>
      <c r="L474" s="333"/>
      <c r="M474" s="333"/>
      <c r="N474" s="345"/>
      <c r="O474" s="346"/>
      <c r="P474" s="347"/>
      <c r="Q474" s="348"/>
      <c r="R474" s="349"/>
      <c r="S474" s="339"/>
      <c r="T474" s="332"/>
      <c r="U474" s="340"/>
      <c r="V474" s="333"/>
      <c r="W474" s="450" t="s">
        <v>40</v>
      </c>
      <c r="X474" s="302"/>
      <c r="Y474" s="289"/>
      <c r="Z474" s="290"/>
      <c r="AA474" s="972">
        <f t="shared" si="38"/>
        <v>0</v>
      </c>
      <c r="AB474" s="293"/>
      <c r="AC474" s="280">
        <f t="shared" si="39"/>
        <v>0</v>
      </c>
      <c r="AD474" s="280">
        <f t="shared" si="36"/>
        <v>0</v>
      </c>
      <c r="AE474" s="280">
        <f t="shared" si="40"/>
        <v>0</v>
      </c>
      <c r="AF474" s="280">
        <f t="shared" si="37"/>
        <v>0</v>
      </c>
      <c r="AG474" s="294"/>
    </row>
    <row r="475" spans="1:33" s="22" customFormat="1" ht="16.5" customHeight="1" x14ac:dyDescent="0.2">
      <c r="A475" s="324">
        <v>458</v>
      </c>
      <c r="B475" s="325"/>
      <c r="C475" s="326"/>
      <c r="D475" s="327"/>
      <c r="E475" s="359"/>
      <c r="F475" s="328"/>
      <c r="G475" s="341"/>
      <c r="H475" s="342"/>
      <c r="I475" s="330"/>
      <c r="J475" s="331"/>
      <c r="K475" s="344"/>
      <c r="L475" s="333"/>
      <c r="M475" s="333"/>
      <c r="N475" s="345"/>
      <c r="O475" s="346"/>
      <c r="P475" s="347"/>
      <c r="Q475" s="348"/>
      <c r="R475" s="349"/>
      <c r="S475" s="339"/>
      <c r="T475" s="332"/>
      <c r="U475" s="340"/>
      <c r="V475" s="333"/>
      <c r="W475" s="450" t="s">
        <v>40</v>
      </c>
      <c r="X475" s="302"/>
      <c r="Y475" s="289"/>
      <c r="Z475" s="290"/>
      <c r="AA475" s="972">
        <f t="shared" si="38"/>
        <v>0</v>
      </c>
      <c r="AB475" s="293"/>
      <c r="AC475" s="280">
        <f t="shared" si="39"/>
        <v>0</v>
      </c>
      <c r="AD475" s="280">
        <f t="shared" si="36"/>
        <v>0</v>
      </c>
      <c r="AE475" s="280">
        <f t="shared" si="40"/>
        <v>0</v>
      </c>
      <c r="AF475" s="280">
        <f t="shared" si="37"/>
        <v>0</v>
      </c>
      <c r="AG475" s="294"/>
    </row>
    <row r="476" spans="1:33" s="22" customFormat="1" ht="16.5" customHeight="1" x14ac:dyDescent="0.2">
      <c r="A476" s="324">
        <v>459</v>
      </c>
      <c r="B476" s="325"/>
      <c r="C476" s="326"/>
      <c r="D476" s="327"/>
      <c r="E476" s="359"/>
      <c r="F476" s="328"/>
      <c r="G476" s="341"/>
      <c r="H476" s="342"/>
      <c r="I476" s="330"/>
      <c r="J476" s="331"/>
      <c r="K476" s="344"/>
      <c r="L476" s="333"/>
      <c r="M476" s="333"/>
      <c r="N476" s="345"/>
      <c r="O476" s="346"/>
      <c r="P476" s="347"/>
      <c r="Q476" s="348"/>
      <c r="R476" s="349"/>
      <c r="S476" s="339"/>
      <c r="T476" s="332"/>
      <c r="U476" s="340"/>
      <c r="V476" s="333"/>
      <c r="W476" s="450" t="s">
        <v>40</v>
      </c>
      <c r="X476" s="302"/>
      <c r="Y476" s="289"/>
      <c r="Z476" s="290"/>
      <c r="AA476" s="972">
        <f t="shared" si="38"/>
        <v>0</v>
      </c>
      <c r="AB476" s="293"/>
      <c r="AC476" s="280">
        <f t="shared" si="39"/>
        <v>0</v>
      </c>
      <c r="AD476" s="280">
        <f t="shared" si="36"/>
        <v>0</v>
      </c>
      <c r="AE476" s="280">
        <f t="shared" si="40"/>
        <v>0</v>
      </c>
      <c r="AF476" s="280">
        <f t="shared" si="37"/>
        <v>0</v>
      </c>
      <c r="AG476" s="294"/>
    </row>
    <row r="477" spans="1:33" s="22" customFormat="1" ht="16.5" customHeight="1" x14ac:dyDescent="0.2">
      <c r="A477" s="324">
        <v>460</v>
      </c>
      <c r="B477" s="325"/>
      <c r="C477" s="326"/>
      <c r="D477" s="327"/>
      <c r="E477" s="359"/>
      <c r="F477" s="328"/>
      <c r="G477" s="341"/>
      <c r="H477" s="342"/>
      <c r="I477" s="330"/>
      <c r="J477" s="331"/>
      <c r="K477" s="344"/>
      <c r="L477" s="333"/>
      <c r="M477" s="333"/>
      <c r="N477" s="345"/>
      <c r="O477" s="346"/>
      <c r="P477" s="347"/>
      <c r="Q477" s="348"/>
      <c r="R477" s="349"/>
      <c r="S477" s="339"/>
      <c r="T477" s="332"/>
      <c r="U477" s="340"/>
      <c r="V477" s="333"/>
      <c r="W477" s="450" t="s">
        <v>40</v>
      </c>
      <c r="X477" s="302"/>
      <c r="Y477" s="289"/>
      <c r="Z477" s="290"/>
      <c r="AA477" s="972">
        <f t="shared" si="38"/>
        <v>0</v>
      </c>
      <c r="AB477" s="293"/>
      <c r="AC477" s="280">
        <f t="shared" si="39"/>
        <v>0</v>
      </c>
      <c r="AD477" s="280">
        <f t="shared" si="36"/>
        <v>0</v>
      </c>
      <c r="AE477" s="280">
        <f t="shared" si="40"/>
        <v>0</v>
      </c>
      <c r="AF477" s="280">
        <f t="shared" si="37"/>
        <v>0</v>
      </c>
      <c r="AG477" s="294"/>
    </row>
    <row r="478" spans="1:33" s="22" customFormat="1" ht="16.5" customHeight="1" x14ac:dyDescent="0.2">
      <c r="A478" s="324">
        <v>461</v>
      </c>
      <c r="B478" s="325"/>
      <c r="C478" s="326"/>
      <c r="D478" s="327"/>
      <c r="E478" s="359"/>
      <c r="F478" s="328"/>
      <c r="G478" s="341"/>
      <c r="H478" s="342"/>
      <c r="I478" s="330"/>
      <c r="J478" s="331"/>
      <c r="K478" s="344"/>
      <c r="L478" s="333"/>
      <c r="M478" s="333"/>
      <c r="N478" s="345"/>
      <c r="O478" s="346"/>
      <c r="P478" s="347"/>
      <c r="Q478" s="348"/>
      <c r="R478" s="349"/>
      <c r="S478" s="339"/>
      <c r="T478" s="332"/>
      <c r="U478" s="340"/>
      <c r="V478" s="333"/>
      <c r="W478" s="450" t="s">
        <v>40</v>
      </c>
      <c r="X478" s="302"/>
      <c r="Y478" s="289"/>
      <c r="Z478" s="290"/>
      <c r="AA478" s="972">
        <f t="shared" si="38"/>
        <v>0</v>
      </c>
      <c r="AB478" s="293"/>
      <c r="AC478" s="280">
        <f t="shared" si="39"/>
        <v>0</v>
      </c>
      <c r="AD478" s="280">
        <f t="shared" si="36"/>
        <v>0</v>
      </c>
      <c r="AE478" s="280">
        <f t="shared" si="40"/>
        <v>0</v>
      </c>
      <c r="AF478" s="280">
        <f t="shared" si="37"/>
        <v>0</v>
      </c>
      <c r="AG478" s="294"/>
    </row>
    <row r="479" spans="1:33" s="22" customFormat="1" ht="16.5" customHeight="1" x14ac:dyDescent="0.2">
      <c r="A479" s="324">
        <v>462</v>
      </c>
      <c r="B479" s="325"/>
      <c r="C479" s="326"/>
      <c r="D479" s="327"/>
      <c r="E479" s="359"/>
      <c r="F479" s="328"/>
      <c r="G479" s="341"/>
      <c r="H479" s="342"/>
      <c r="I479" s="330"/>
      <c r="J479" s="331"/>
      <c r="K479" s="344"/>
      <c r="L479" s="333"/>
      <c r="M479" s="333"/>
      <c r="N479" s="345"/>
      <c r="O479" s="346"/>
      <c r="P479" s="347"/>
      <c r="Q479" s="348"/>
      <c r="R479" s="349"/>
      <c r="S479" s="339"/>
      <c r="T479" s="332"/>
      <c r="U479" s="340"/>
      <c r="V479" s="333"/>
      <c r="W479" s="450" t="s">
        <v>40</v>
      </c>
      <c r="X479" s="302"/>
      <c r="Y479" s="289"/>
      <c r="Z479" s="290"/>
      <c r="AA479" s="972">
        <f t="shared" si="38"/>
        <v>0</v>
      </c>
      <c r="AB479" s="293"/>
      <c r="AC479" s="280">
        <f t="shared" si="39"/>
        <v>0</v>
      </c>
      <c r="AD479" s="280">
        <f t="shared" si="36"/>
        <v>0</v>
      </c>
      <c r="AE479" s="280">
        <f t="shared" si="40"/>
        <v>0</v>
      </c>
      <c r="AF479" s="280">
        <f t="shared" si="37"/>
        <v>0</v>
      </c>
      <c r="AG479" s="294"/>
    </row>
    <row r="480" spans="1:33" s="22" customFormat="1" ht="16.5" customHeight="1" x14ac:dyDescent="0.2">
      <c r="A480" s="324">
        <v>463</v>
      </c>
      <c r="B480" s="325"/>
      <c r="C480" s="326"/>
      <c r="D480" s="327"/>
      <c r="E480" s="359"/>
      <c r="F480" s="328"/>
      <c r="G480" s="341"/>
      <c r="H480" s="342"/>
      <c r="I480" s="330"/>
      <c r="J480" s="331"/>
      <c r="K480" s="344"/>
      <c r="L480" s="333"/>
      <c r="M480" s="333"/>
      <c r="N480" s="345"/>
      <c r="O480" s="346"/>
      <c r="P480" s="347"/>
      <c r="Q480" s="348"/>
      <c r="R480" s="349"/>
      <c r="S480" s="339"/>
      <c r="T480" s="332"/>
      <c r="U480" s="340"/>
      <c r="V480" s="333"/>
      <c r="W480" s="450" t="s">
        <v>40</v>
      </c>
      <c r="X480" s="302"/>
      <c r="Y480" s="289"/>
      <c r="Z480" s="290"/>
      <c r="AA480" s="972">
        <f t="shared" si="38"/>
        <v>0</v>
      </c>
      <c r="AB480" s="293"/>
      <c r="AC480" s="280">
        <f t="shared" si="39"/>
        <v>0</v>
      </c>
      <c r="AD480" s="280">
        <f t="shared" si="36"/>
        <v>0</v>
      </c>
      <c r="AE480" s="280">
        <f t="shared" si="40"/>
        <v>0</v>
      </c>
      <c r="AF480" s="280">
        <f t="shared" si="37"/>
        <v>0</v>
      </c>
      <c r="AG480" s="294"/>
    </row>
    <row r="481" spans="1:33" s="22" customFormat="1" ht="16.5" customHeight="1" x14ac:dyDescent="0.2">
      <c r="A481" s="324">
        <v>464</v>
      </c>
      <c r="B481" s="325"/>
      <c r="C481" s="326"/>
      <c r="D481" s="327"/>
      <c r="E481" s="359"/>
      <c r="F481" s="328"/>
      <c r="G481" s="341"/>
      <c r="H481" s="342"/>
      <c r="I481" s="330"/>
      <c r="J481" s="331"/>
      <c r="K481" s="344"/>
      <c r="L481" s="333"/>
      <c r="M481" s="333"/>
      <c r="N481" s="345"/>
      <c r="O481" s="346"/>
      <c r="P481" s="347"/>
      <c r="Q481" s="348"/>
      <c r="R481" s="349"/>
      <c r="S481" s="339"/>
      <c r="T481" s="332"/>
      <c r="U481" s="340"/>
      <c r="V481" s="333"/>
      <c r="W481" s="450" t="s">
        <v>40</v>
      </c>
      <c r="X481" s="302"/>
      <c r="Y481" s="289"/>
      <c r="Z481" s="290"/>
      <c r="AA481" s="972">
        <f t="shared" si="38"/>
        <v>0</v>
      </c>
      <c r="AB481" s="293"/>
      <c r="AC481" s="280">
        <f t="shared" si="39"/>
        <v>0</v>
      </c>
      <c r="AD481" s="280">
        <f t="shared" si="36"/>
        <v>0</v>
      </c>
      <c r="AE481" s="280">
        <f t="shared" si="40"/>
        <v>0</v>
      </c>
      <c r="AF481" s="280">
        <f t="shared" si="37"/>
        <v>0</v>
      </c>
      <c r="AG481" s="294"/>
    </row>
    <row r="482" spans="1:33" s="22" customFormat="1" ht="16.5" customHeight="1" x14ac:dyDescent="0.2">
      <c r="A482" s="324">
        <v>465</v>
      </c>
      <c r="B482" s="325"/>
      <c r="C482" s="326"/>
      <c r="D482" s="327"/>
      <c r="E482" s="359"/>
      <c r="F482" s="328"/>
      <c r="G482" s="341"/>
      <c r="H482" s="342"/>
      <c r="I482" s="330"/>
      <c r="J482" s="331"/>
      <c r="K482" s="344"/>
      <c r="L482" s="333"/>
      <c r="M482" s="333"/>
      <c r="N482" s="345"/>
      <c r="O482" s="346"/>
      <c r="P482" s="347"/>
      <c r="Q482" s="348"/>
      <c r="R482" s="349"/>
      <c r="S482" s="339"/>
      <c r="T482" s="332"/>
      <c r="U482" s="340"/>
      <c r="V482" s="333"/>
      <c r="W482" s="450" t="s">
        <v>40</v>
      </c>
      <c r="X482" s="302"/>
      <c r="Y482" s="289"/>
      <c r="Z482" s="290"/>
      <c r="AA482" s="972">
        <f t="shared" si="38"/>
        <v>0</v>
      </c>
      <c r="AB482" s="293"/>
      <c r="AC482" s="280">
        <f t="shared" si="39"/>
        <v>0</v>
      </c>
      <c r="AD482" s="280">
        <f t="shared" si="36"/>
        <v>0</v>
      </c>
      <c r="AE482" s="280">
        <f t="shared" si="40"/>
        <v>0</v>
      </c>
      <c r="AF482" s="280">
        <f t="shared" si="37"/>
        <v>0</v>
      </c>
      <c r="AG482" s="294"/>
    </row>
    <row r="483" spans="1:33" s="22" customFormat="1" ht="16.5" customHeight="1" x14ac:dyDescent="0.2">
      <c r="A483" s="324">
        <v>466</v>
      </c>
      <c r="B483" s="325"/>
      <c r="C483" s="326"/>
      <c r="D483" s="327"/>
      <c r="E483" s="359"/>
      <c r="F483" s="328"/>
      <c r="G483" s="341"/>
      <c r="H483" s="342"/>
      <c r="I483" s="330"/>
      <c r="J483" s="331"/>
      <c r="K483" s="344"/>
      <c r="L483" s="333"/>
      <c r="M483" s="333"/>
      <c r="N483" s="345"/>
      <c r="O483" s="346"/>
      <c r="P483" s="347"/>
      <c r="Q483" s="348"/>
      <c r="R483" s="349"/>
      <c r="S483" s="339"/>
      <c r="T483" s="332"/>
      <c r="U483" s="340"/>
      <c r="V483" s="333"/>
      <c r="W483" s="450" t="s">
        <v>40</v>
      </c>
      <c r="X483" s="302"/>
      <c r="Y483" s="289"/>
      <c r="Z483" s="290"/>
      <c r="AA483" s="972">
        <f t="shared" si="38"/>
        <v>0</v>
      </c>
      <c r="AB483" s="293"/>
      <c r="AC483" s="280">
        <f t="shared" si="39"/>
        <v>0</v>
      </c>
      <c r="AD483" s="280">
        <f t="shared" si="36"/>
        <v>0</v>
      </c>
      <c r="AE483" s="280">
        <f t="shared" si="40"/>
        <v>0</v>
      </c>
      <c r="AF483" s="280">
        <f t="shared" si="37"/>
        <v>0</v>
      </c>
      <c r="AG483" s="294"/>
    </row>
    <row r="484" spans="1:33" s="22" customFormat="1" ht="16.5" customHeight="1" x14ac:dyDescent="0.2">
      <c r="A484" s="324">
        <v>467</v>
      </c>
      <c r="B484" s="325"/>
      <c r="C484" s="326"/>
      <c r="D484" s="327"/>
      <c r="E484" s="359"/>
      <c r="F484" s="328"/>
      <c r="G484" s="341"/>
      <c r="H484" s="342"/>
      <c r="I484" s="330"/>
      <c r="J484" s="331"/>
      <c r="K484" s="344"/>
      <c r="L484" s="333"/>
      <c r="M484" s="333"/>
      <c r="N484" s="345"/>
      <c r="O484" s="346"/>
      <c r="P484" s="347"/>
      <c r="Q484" s="348"/>
      <c r="R484" s="349"/>
      <c r="S484" s="339"/>
      <c r="T484" s="332"/>
      <c r="U484" s="340"/>
      <c r="V484" s="333"/>
      <c r="W484" s="450" t="s">
        <v>40</v>
      </c>
      <c r="X484" s="302"/>
      <c r="Y484" s="289"/>
      <c r="Z484" s="290"/>
      <c r="AA484" s="972">
        <f t="shared" si="38"/>
        <v>0</v>
      </c>
      <c r="AB484" s="293"/>
      <c r="AC484" s="280">
        <f t="shared" si="39"/>
        <v>0</v>
      </c>
      <c r="AD484" s="280">
        <f t="shared" si="36"/>
        <v>0</v>
      </c>
      <c r="AE484" s="280">
        <f t="shared" si="40"/>
        <v>0</v>
      </c>
      <c r="AF484" s="280">
        <f t="shared" si="37"/>
        <v>0</v>
      </c>
      <c r="AG484" s="294"/>
    </row>
    <row r="485" spans="1:33" s="22" customFormat="1" ht="16.5" customHeight="1" x14ac:dyDescent="0.2">
      <c r="A485" s="324">
        <v>468</v>
      </c>
      <c r="B485" s="325"/>
      <c r="C485" s="326"/>
      <c r="D485" s="327"/>
      <c r="E485" s="359"/>
      <c r="F485" s="328"/>
      <c r="G485" s="341"/>
      <c r="H485" s="342"/>
      <c r="I485" s="330"/>
      <c r="J485" s="331"/>
      <c r="K485" s="344"/>
      <c r="L485" s="333"/>
      <c r="M485" s="333"/>
      <c r="N485" s="345"/>
      <c r="O485" s="346"/>
      <c r="P485" s="347"/>
      <c r="Q485" s="348"/>
      <c r="R485" s="349"/>
      <c r="S485" s="339"/>
      <c r="T485" s="332"/>
      <c r="U485" s="340"/>
      <c r="V485" s="333"/>
      <c r="W485" s="450" t="s">
        <v>40</v>
      </c>
      <c r="X485" s="302"/>
      <c r="Y485" s="289"/>
      <c r="Z485" s="290"/>
      <c r="AA485" s="972">
        <f t="shared" si="38"/>
        <v>0</v>
      </c>
      <c r="AB485" s="293"/>
      <c r="AC485" s="280">
        <f t="shared" si="39"/>
        <v>0</v>
      </c>
      <c r="AD485" s="280">
        <f t="shared" si="36"/>
        <v>0</v>
      </c>
      <c r="AE485" s="280">
        <f t="shared" si="40"/>
        <v>0</v>
      </c>
      <c r="AF485" s="280">
        <f t="shared" si="37"/>
        <v>0</v>
      </c>
      <c r="AG485" s="294"/>
    </row>
    <row r="486" spans="1:33" s="22" customFormat="1" ht="16.5" customHeight="1" x14ac:dyDescent="0.2">
      <c r="A486" s="324">
        <v>469</v>
      </c>
      <c r="B486" s="325"/>
      <c r="C486" s="326"/>
      <c r="D486" s="327"/>
      <c r="E486" s="359"/>
      <c r="F486" s="328"/>
      <c r="G486" s="341"/>
      <c r="H486" s="342"/>
      <c r="I486" s="330"/>
      <c r="J486" s="331"/>
      <c r="K486" s="344"/>
      <c r="L486" s="333"/>
      <c r="M486" s="333"/>
      <c r="N486" s="345"/>
      <c r="O486" s="346"/>
      <c r="P486" s="347"/>
      <c r="Q486" s="348"/>
      <c r="R486" s="349"/>
      <c r="S486" s="339"/>
      <c r="T486" s="332"/>
      <c r="U486" s="340"/>
      <c r="V486" s="333"/>
      <c r="W486" s="450" t="s">
        <v>40</v>
      </c>
      <c r="X486" s="302"/>
      <c r="Y486" s="289"/>
      <c r="Z486" s="290"/>
      <c r="AA486" s="972">
        <f t="shared" si="38"/>
        <v>0</v>
      </c>
      <c r="AB486" s="293"/>
      <c r="AC486" s="280">
        <f t="shared" si="39"/>
        <v>0</v>
      </c>
      <c r="AD486" s="280">
        <f t="shared" si="36"/>
        <v>0</v>
      </c>
      <c r="AE486" s="280">
        <f t="shared" si="40"/>
        <v>0</v>
      </c>
      <c r="AF486" s="280">
        <f t="shared" si="37"/>
        <v>0</v>
      </c>
      <c r="AG486" s="294"/>
    </row>
    <row r="487" spans="1:33" s="22" customFormat="1" ht="16.5" customHeight="1" x14ac:dyDescent="0.2">
      <c r="A487" s="324">
        <v>470</v>
      </c>
      <c r="B487" s="325"/>
      <c r="C487" s="326"/>
      <c r="D487" s="327"/>
      <c r="E487" s="359"/>
      <c r="F487" s="328"/>
      <c r="G487" s="341"/>
      <c r="H487" s="342"/>
      <c r="I487" s="330"/>
      <c r="J487" s="331"/>
      <c r="K487" s="344"/>
      <c r="L487" s="333"/>
      <c r="M487" s="333"/>
      <c r="N487" s="345"/>
      <c r="O487" s="346"/>
      <c r="P487" s="347"/>
      <c r="Q487" s="348"/>
      <c r="R487" s="349"/>
      <c r="S487" s="339"/>
      <c r="T487" s="332"/>
      <c r="U487" s="340"/>
      <c r="V487" s="333"/>
      <c r="W487" s="450" t="s">
        <v>40</v>
      </c>
      <c r="X487" s="302"/>
      <c r="Y487" s="289"/>
      <c r="Z487" s="290"/>
      <c r="AA487" s="972">
        <f t="shared" si="38"/>
        <v>0</v>
      </c>
      <c r="AB487" s="293"/>
      <c r="AC487" s="280">
        <f t="shared" si="39"/>
        <v>0</v>
      </c>
      <c r="AD487" s="280">
        <f t="shared" si="36"/>
        <v>0</v>
      </c>
      <c r="AE487" s="280">
        <f t="shared" si="40"/>
        <v>0</v>
      </c>
      <c r="AF487" s="280">
        <f t="shared" si="37"/>
        <v>0</v>
      </c>
      <c r="AG487" s="294"/>
    </row>
    <row r="488" spans="1:33" s="22" customFormat="1" ht="16.5" customHeight="1" x14ac:dyDescent="0.2">
      <c r="A488" s="324">
        <v>471</v>
      </c>
      <c r="B488" s="325"/>
      <c r="C488" s="326"/>
      <c r="D488" s="327"/>
      <c r="E488" s="359"/>
      <c r="F488" s="328"/>
      <c r="G488" s="341"/>
      <c r="H488" s="342"/>
      <c r="I488" s="330"/>
      <c r="J488" s="331"/>
      <c r="K488" s="344"/>
      <c r="L488" s="333"/>
      <c r="M488" s="333"/>
      <c r="N488" s="345"/>
      <c r="O488" s="346"/>
      <c r="P488" s="347"/>
      <c r="Q488" s="348"/>
      <c r="R488" s="349"/>
      <c r="S488" s="339"/>
      <c r="T488" s="332"/>
      <c r="U488" s="340"/>
      <c r="V488" s="333"/>
      <c r="W488" s="450" t="s">
        <v>40</v>
      </c>
      <c r="X488" s="302"/>
      <c r="Y488" s="289"/>
      <c r="Z488" s="290"/>
      <c r="AA488" s="972">
        <f t="shared" si="38"/>
        <v>0</v>
      </c>
      <c r="AB488" s="293"/>
      <c r="AC488" s="280">
        <f t="shared" si="39"/>
        <v>0</v>
      </c>
      <c r="AD488" s="280">
        <f t="shared" si="36"/>
        <v>0</v>
      </c>
      <c r="AE488" s="280">
        <f t="shared" si="40"/>
        <v>0</v>
      </c>
      <c r="AF488" s="280">
        <f t="shared" si="37"/>
        <v>0</v>
      </c>
      <c r="AG488" s="294"/>
    </row>
    <row r="489" spans="1:33" s="22" customFormat="1" ht="16.5" customHeight="1" x14ac:dyDescent="0.2">
      <c r="A489" s="324">
        <v>472</v>
      </c>
      <c r="B489" s="325"/>
      <c r="C489" s="326"/>
      <c r="D489" s="327"/>
      <c r="E489" s="359"/>
      <c r="F489" s="328"/>
      <c r="G489" s="341"/>
      <c r="H489" s="342"/>
      <c r="I489" s="330"/>
      <c r="J489" s="331"/>
      <c r="K489" s="344"/>
      <c r="L489" s="333"/>
      <c r="M489" s="333"/>
      <c r="N489" s="345"/>
      <c r="O489" s="346"/>
      <c r="P489" s="347"/>
      <c r="Q489" s="348"/>
      <c r="R489" s="349"/>
      <c r="S489" s="339"/>
      <c r="T489" s="332"/>
      <c r="U489" s="340"/>
      <c r="V489" s="333"/>
      <c r="W489" s="450" t="s">
        <v>40</v>
      </c>
      <c r="X489" s="302"/>
      <c r="Y489" s="289"/>
      <c r="Z489" s="290"/>
      <c r="AA489" s="972">
        <f t="shared" si="38"/>
        <v>0</v>
      </c>
      <c r="AB489" s="293"/>
      <c r="AC489" s="280">
        <f t="shared" si="39"/>
        <v>0</v>
      </c>
      <c r="AD489" s="280">
        <f t="shared" si="36"/>
        <v>0</v>
      </c>
      <c r="AE489" s="280">
        <f t="shared" si="40"/>
        <v>0</v>
      </c>
      <c r="AF489" s="280">
        <f t="shared" si="37"/>
        <v>0</v>
      </c>
      <c r="AG489" s="294"/>
    </row>
    <row r="490" spans="1:33" s="22" customFormat="1" ht="16.5" customHeight="1" x14ac:dyDescent="0.2">
      <c r="A490" s="324">
        <v>473</v>
      </c>
      <c r="B490" s="325"/>
      <c r="C490" s="326"/>
      <c r="D490" s="327"/>
      <c r="E490" s="359"/>
      <c r="F490" s="328"/>
      <c r="G490" s="341"/>
      <c r="H490" s="342"/>
      <c r="I490" s="330"/>
      <c r="J490" s="331"/>
      <c r="K490" s="344"/>
      <c r="L490" s="333"/>
      <c r="M490" s="333"/>
      <c r="N490" s="345"/>
      <c r="O490" s="346"/>
      <c r="P490" s="347"/>
      <c r="Q490" s="348"/>
      <c r="R490" s="349"/>
      <c r="S490" s="339"/>
      <c r="T490" s="332"/>
      <c r="U490" s="340"/>
      <c r="V490" s="333"/>
      <c r="W490" s="450" t="s">
        <v>40</v>
      </c>
      <c r="X490" s="302"/>
      <c r="Y490" s="289"/>
      <c r="Z490" s="290"/>
      <c r="AA490" s="972">
        <f t="shared" si="38"/>
        <v>0</v>
      </c>
      <c r="AB490" s="293"/>
      <c r="AC490" s="280">
        <f t="shared" si="39"/>
        <v>0</v>
      </c>
      <c r="AD490" s="280">
        <f t="shared" si="36"/>
        <v>0</v>
      </c>
      <c r="AE490" s="280">
        <f t="shared" si="40"/>
        <v>0</v>
      </c>
      <c r="AF490" s="280">
        <f t="shared" si="37"/>
        <v>0</v>
      </c>
      <c r="AG490" s="294"/>
    </row>
    <row r="491" spans="1:33" s="22" customFormat="1" ht="16.5" customHeight="1" x14ac:dyDescent="0.2">
      <c r="A491" s="324">
        <v>474</v>
      </c>
      <c r="B491" s="325"/>
      <c r="C491" s="326"/>
      <c r="D491" s="327"/>
      <c r="E491" s="359"/>
      <c r="F491" s="328"/>
      <c r="G491" s="341"/>
      <c r="H491" s="342"/>
      <c r="I491" s="330"/>
      <c r="J491" s="331"/>
      <c r="K491" s="344"/>
      <c r="L491" s="333"/>
      <c r="M491" s="333"/>
      <c r="N491" s="345"/>
      <c r="O491" s="346"/>
      <c r="P491" s="347"/>
      <c r="Q491" s="348"/>
      <c r="R491" s="349"/>
      <c r="S491" s="339"/>
      <c r="T491" s="332"/>
      <c r="U491" s="340"/>
      <c r="V491" s="333"/>
      <c r="W491" s="450" t="s">
        <v>40</v>
      </c>
      <c r="X491" s="302"/>
      <c r="Y491" s="289"/>
      <c r="Z491" s="290"/>
      <c r="AA491" s="972">
        <f t="shared" si="38"/>
        <v>0</v>
      </c>
      <c r="AB491" s="293"/>
      <c r="AC491" s="280">
        <f t="shared" si="39"/>
        <v>0</v>
      </c>
      <c r="AD491" s="280">
        <f t="shared" si="36"/>
        <v>0</v>
      </c>
      <c r="AE491" s="280">
        <f t="shared" si="40"/>
        <v>0</v>
      </c>
      <c r="AF491" s="280">
        <f t="shared" si="37"/>
        <v>0</v>
      </c>
      <c r="AG491" s="294"/>
    </row>
    <row r="492" spans="1:33" s="22" customFormat="1" ht="16.5" customHeight="1" x14ac:dyDescent="0.2">
      <c r="A492" s="324">
        <v>475</v>
      </c>
      <c r="B492" s="325"/>
      <c r="C492" s="326"/>
      <c r="D492" s="327"/>
      <c r="E492" s="359"/>
      <c r="F492" s="328"/>
      <c r="G492" s="341"/>
      <c r="H492" s="342"/>
      <c r="I492" s="330"/>
      <c r="J492" s="331"/>
      <c r="K492" s="344"/>
      <c r="L492" s="333"/>
      <c r="M492" s="333"/>
      <c r="N492" s="345"/>
      <c r="O492" s="346"/>
      <c r="P492" s="347"/>
      <c r="Q492" s="348"/>
      <c r="R492" s="349"/>
      <c r="S492" s="339"/>
      <c r="T492" s="332"/>
      <c r="U492" s="340"/>
      <c r="V492" s="333"/>
      <c r="W492" s="450" t="s">
        <v>40</v>
      </c>
      <c r="X492" s="302"/>
      <c r="Y492" s="289"/>
      <c r="Z492" s="290"/>
      <c r="AA492" s="972">
        <f t="shared" si="38"/>
        <v>0</v>
      </c>
      <c r="AB492" s="293"/>
      <c r="AC492" s="280">
        <f t="shared" si="39"/>
        <v>0</v>
      </c>
      <c r="AD492" s="280">
        <f t="shared" si="36"/>
        <v>0</v>
      </c>
      <c r="AE492" s="280">
        <f t="shared" si="40"/>
        <v>0</v>
      </c>
      <c r="AF492" s="280">
        <f t="shared" si="37"/>
        <v>0</v>
      </c>
      <c r="AG492" s="294"/>
    </row>
    <row r="493" spans="1:33" s="22" customFormat="1" ht="16.5" customHeight="1" x14ac:dyDescent="0.2">
      <c r="A493" s="324">
        <v>476</v>
      </c>
      <c r="B493" s="325"/>
      <c r="C493" s="326"/>
      <c r="D493" s="327"/>
      <c r="E493" s="359"/>
      <c r="F493" s="328"/>
      <c r="G493" s="341"/>
      <c r="H493" s="342"/>
      <c r="I493" s="330"/>
      <c r="J493" s="331"/>
      <c r="K493" s="344"/>
      <c r="L493" s="333"/>
      <c r="M493" s="333"/>
      <c r="N493" s="345"/>
      <c r="O493" s="346"/>
      <c r="P493" s="347"/>
      <c r="Q493" s="348"/>
      <c r="R493" s="349"/>
      <c r="S493" s="339"/>
      <c r="T493" s="332"/>
      <c r="U493" s="340"/>
      <c r="V493" s="333"/>
      <c r="W493" s="450" t="s">
        <v>40</v>
      </c>
      <c r="X493" s="302"/>
      <c r="Y493" s="289"/>
      <c r="Z493" s="290"/>
      <c r="AA493" s="972">
        <f t="shared" si="38"/>
        <v>0</v>
      </c>
      <c r="AB493" s="293"/>
      <c r="AC493" s="280">
        <f t="shared" si="39"/>
        <v>0</v>
      </c>
      <c r="AD493" s="280">
        <f t="shared" si="36"/>
        <v>0</v>
      </c>
      <c r="AE493" s="280">
        <f t="shared" si="40"/>
        <v>0</v>
      </c>
      <c r="AF493" s="280">
        <f t="shared" si="37"/>
        <v>0</v>
      </c>
      <c r="AG493" s="294"/>
    </row>
    <row r="494" spans="1:33" s="22" customFormat="1" ht="16.5" customHeight="1" x14ac:dyDescent="0.2">
      <c r="A494" s="324">
        <v>477</v>
      </c>
      <c r="B494" s="325"/>
      <c r="C494" s="326"/>
      <c r="D494" s="327"/>
      <c r="E494" s="359"/>
      <c r="F494" s="328"/>
      <c r="G494" s="341"/>
      <c r="H494" s="342"/>
      <c r="I494" s="330"/>
      <c r="J494" s="331"/>
      <c r="K494" s="344"/>
      <c r="L494" s="333"/>
      <c r="M494" s="333"/>
      <c r="N494" s="345"/>
      <c r="O494" s="346"/>
      <c r="P494" s="347"/>
      <c r="Q494" s="348"/>
      <c r="R494" s="349"/>
      <c r="S494" s="339"/>
      <c r="T494" s="332"/>
      <c r="U494" s="340"/>
      <c r="V494" s="333"/>
      <c r="W494" s="450" t="s">
        <v>40</v>
      </c>
      <c r="X494" s="302"/>
      <c r="Y494" s="289"/>
      <c r="Z494" s="290"/>
      <c r="AA494" s="972">
        <f t="shared" si="38"/>
        <v>0</v>
      </c>
      <c r="AB494" s="293"/>
      <c r="AC494" s="280">
        <f t="shared" si="39"/>
        <v>0</v>
      </c>
      <c r="AD494" s="280">
        <f t="shared" si="36"/>
        <v>0</v>
      </c>
      <c r="AE494" s="280">
        <f t="shared" si="40"/>
        <v>0</v>
      </c>
      <c r="AF494" s="280">
        <f t="shared" si="37"/>
        <v>0</v>
      </c>
      <c r="AG494" s="294"/>
    </row>
    <row r="495" spans="1:33" s="22" customFormat="1" ht="16.5" customHeight="1" x14ac:dyDescent="0.2">
      <c r="A495" s="324">
        <v>478</v>
      </c>
      <c r="B495" s="325"/>
      <c r="C495" s="326"/>
      <c r="D495" s="327"/>
      <c r="E495" s="359"/>
      <c r="F495" s="328"/>
      <c r="G495" s="341"/>
      <c r="H495" s="342"/>
      <c r="I495" s="330"/>
      <c r="J495" s="331"/>
      <c r="K495" s="344"/>
      <c r="L495" s="333"/>
      <c r="M495" s="333"/>
      <c r="N495" s="345"/>
      <c r="O495" s="346"/>
      <c r="P495" s="347"/>
      <c r="Q495" s="348"/>
      <c r="R495" s="349"/>
      <c r="S495" s="339"/>
      <c r="T495" s="332"/>
      <c r="U495" s="340"/>
      <c r="V495" s="333"/>
      <c r="W495" s="450" t="s">
        <v>40</v>
      </c>
      <c r="X495" s="302"/>
      <c r="Y495" s="289"/>
      <c r="Z495" s="290"/>
      <c r="AA495" s="972">
        <f t="shared" si="38"/>
        <v>0</v>
      </c>
      <c r="AB495" s="293"/>
      <c r="AC495" s="280">
        <f t="shared" si="39"/>
        <v>0</v>
      </c>
      <c r="AD495" s="280">
        <f t="shared" si="36"/>
        <v>0</v>
      </c>
      <c r="AE495" s="280">
        <f t="shared" si="40"/>
        <v>0</v>
      </c>
      <c r="AF495" s="280">
        <f t="shared" si="37"/>
        <v>0</v>
      </c>
      <c r="AG495" s="294"/>
    </row>
    <row r="496" spans="1:33" s="22" customFormat="1" ht="16.5" customHeight="1" x14ac:dyDescent="0.2">
      <c r="A496" s="324">
        <v>479</v>
      </c>
      <c r="B496" s="325"/>
      <c r="C496" s="326"/>
      <c r="D496" s="327"/>
      <c r="E496" s="359"/>
      <c r="F496" s="328"/>
      <c r="G496" s="341"/>
      <c r="H496" s="342"/>
      <c r="I496" s="330"/>
      <c r="J496" s="331"/>
      <c r="K496" s="344"/>
      <c r="L496" s="333"/>
      <c r="M496" s="333"/>
      <c r="N496" s="345"/>
      <c r="O496" s="346"/>
      <c r="P496" s="347"/>
      <c r="Q496" s="348"/>
      <c r="R496" s="349"/>
      <c r="S496" s="339"/>
      <c r="T496" s="332"/>
      <c r="U496" s="340"/>
      <c r="V496" s="333"/>
      <c r="W496" s="450" t="s">
        <v>40</v>
      </c>
      <c r="X496" s="302"/>
      <c r="Y496" s="289"/>
      <c r="Z496" s="290"/>
      <c r="AA496" s="972">
        <f t="shared" si="38"/>
        <v>0</v>
      </c>
      <c r="AB496" s="293"/>
      <c r="AC496" s="280">
        <f t="shared" si="39"/>
        <v>0</v>
      </c>
      <c r="AD496" s="280">
        <f t="shared" si="36"/>
        <v>0</v>
      </c>
      <c r="AE496" s="280">
        <f t="shared" si="40"/>
        <v>0</v>
      </c>
      <c r="AF496" s="280">
        <f t="shared" si="37"/>
        <v>0</v>
      </c>
      <c r="AG496" s="294"/>
    </row>
    <row r="497" spans="1:33" s="22" customFormat="1" ht="16.5" customHeight="1" x14ac:dyDescent="0.2">
      <c r="A497" s="324">
        <v>480</v>
      </c>
      <c r="B497" s="325"/>
      <c r="C497" s="326"/>
      <c r="D497" s="327"/>
      <c r="E497" s="359"/>
      <c r="F497" s="328"/>
      <c r="G497" s="341"/>
      <c r="H497" s="342"/>
      <c r="I497" s="330"/>
      <c r="J497" s="331"/>
      <c r="K497" s="344"/>
      <c r="L497" s="333"/>
      <c r="M497" s="333"/>
      <c r="N497" s="345"/>
      <c r="O497" s="346"/>
      <c r="P497" s="347"/>
      <c r="Q497" s="348"/>
      <c r="R497" s="349"/>
      <c r="S497" s="339"/>
      <c r="T497" s="332"/>
      <c r="U497" s="340"/>
      <c r="V497" s="333"/>
      <c r="W497" s="450" t="s">
        <v>40</v>
      </c>
      <c r="X497" s="302"/>
      <c r="Y497" s="289"/>
      <c r="Z497" s="290"/>
      <c r="AA497" s="972">
        <f t="shared" si="38"/>
        <v>0</v>
      </c>
      <c r="AB497" s="293"/>
      <c r="AC497" s="280">
        <f t="shared" si="39"/>
        <v>0</v>
      </c>
      <c r="AD497" s="280">
        <f t="shared" si="36"/>
        <v>0</v>
      </c>
      <c r="AE497" s="280">
        <f t="shared" si="40"/>
        <v>0</v>
      </c>
      <c r="AF497" s="280">
        <f t="shared" si="37"/>
        <v>0</v>
      </c>
      <c r="AG497" s="294"/>
    </row>
    <row r="498" spans="1:33" s="22" customFormat="1" ht="16.5" customHeight="1" x14ac:dyDescent="0.2">
      <c r="A498" s="324">
        <v>481</v>
      </c>
      <c r="B498" s="325"/>
      <c r="C498" s="326"/>
      <c r="D498" s="327"/>
      <c r="E498" s="359"/>
      <c r="F498" s="328"/>
      <c r="G498" s="341"/>
      <c r="H498" s="342"/>
      <c r="I498" s="330"/>
      <c r="J498" s="331"/>
      <c r="K498" s="344"/>
      <c r="L498" s="333"/>
      <c r="M498" s="333"/>
      <c r="N498" s="345"/>
      <c r="O498" s="346"/>
      <c r="P498" s="347"/>
      <c r="Q498" s="348"/>
      <c r="R498" s="349"/>
      <c r="S498" s="339"/>
      <c r="T498" s="332"/>
      <c r="U498" s="340"/>
      <c r="V498" s="333"/>
      <c r="W498" s="450" t="s">
        <v>40</v>
      </c>
      <c r="X498" s="302"/>
      <c r="Y498" s="289"/>
      <c r="Z498" s="290"/>
      <c r="AA498" s="972">
        <f t="shared" si="38"/>
        <v>0</v>
      </c>
      <c r="AB498" s="293"/>
      <c r="AC498" s="280">
        <f t="shared" si="39"/>
        <v>0</v>
      </c>
      <c r="AD498" s="280">
        <f t="shared" si="36"/>
        <v>0</v>
      </c>
      <c r="AE498" s="280">
        <f t="shared" si="40"/>
        <v>0</v>
      </c>
      <c r="AF498" s="280">
        <f t="shared" si="37"/>
        <v>0</v>
      </c>
      <c r="AG498" s="294"/>
    </row>
    <row r="499" spans="1:33" s="22" customFormat="1" ht="16.5" customHeight="1" x14ac:dyDescent="0.2">
      <c r="A499" s="324">
        <v>482</v>
      </c>
      <c r="B499" s="325"/>
      <c r="C499" s="326"/>
      <c r="D499" s="327"/>
      <c r="E499" s="359"/>
      <c r="F499" s="328"/>
      <c r="G499" s="341"/>
      <c r="H499" s="342"/>
      <c r="I499" s="330"/>
      <c r="J499" s="331"/>
      <c r="K499" s="344"/>
      <c r="L499" s="333"/>
      <c r="M499" s="333"/>
      <c r="N499" s="345"/>
      <c r="O499" s="346"/>
      <c r="P499" s="347"/>
      <c r="Q499" s="348"/>
      <c r="R499" s="349"/>
      <c r="S499" s="339"/>
      <c r="T499" s="332"/>
      <c r="U499" s="340"/>
      <c r="V499" s="333"/>
      <c r="W499" s="450" t="s">
        <v>40</v>
      </c>
      <c r="X499" s="302"/>
      <c r="Y499" s="289"/>
      <c r="Z499" s="290"/>
      <c r="AA499" s="972">
        <f t="shared" si="38"/>
        <v>0</v>
      </c>
      <c r="AB499" s="293"/>
      <c r="AC499" s="280">
        <f t="shared" si="39"/>
        <v>0</v>
      </c>
      <c r="AD499" s="280">
        <f t="shared" si="36"/>
        <v>0</v>
      </c>
      <c r="AE499" s="280">
        <f t="shared" si="40"/>
        <v>0</v>
      </c>
      <c r="AF499" s="280">
        <f t="shared" si="37"/>
        <v>0</v>
      </c>
      <c r="AG499" s="294"/>
    </row>
    <row r="500" spans="1:33" s="22" customFormat="1" ht="16.5" customHeight="1" x14ac:dyDescent="0.2">
      <c r="A500" s="324">
        <v>483</v>
      </c>
      <c r="B500" s="325"/>
      <c r="C500" s="326"/>
      <c r="D500" s="327"/>
      <c r="E500" s="359"/>
      <c r="F500" s="328"/>
      <c r="G500" s="341"/>
      <c r="H500" s="342"/>
      <c r="I500" s="330"/>
      <c r="J500" s="331"/>
      <c r="K500" s="344"/>
      <c r="L500" s="333"/>
      <c r="M500" s="333"/>
      <c r="N500" s="345"/>
      <c r="O500" s="346"/>
      <c r="P500" s="347"/>
      <c r="Q500" s="348"/>
      <c r="R500" s="349"/>
      <c r="S500" s="339"/>
      <c r="T500" s="332"/>
      <c r="U500" s="340"/>
      <c r="V500" s="333"/>
      <c r="W500" s="450" t="s">
        <v>40</v>
      </c>
      <c r="X500" s="302"/>
      <c r="Y500" s="289"/>
      <c r="Z500" s="290"/>
      <c r="AA500" s="972">
        <f t="shared" si="38"/>
        <v>0</v>
      </c>
      <c r="AB500" s="293"/>
      <c r="AC500" s="280">
        <f t="shared" si="39"/>
        <v>0</v>
      </c>
      <c r="AD500" s="280">
        <f t="shared" si="36"/>
        <v>0</v>
      </c>
      <c r="AE500" s="280">
        <f t="shared" si="40"/>
        <v>0</v>
      </c>
      <c r="AF500" s="280">
        <f t="shared" si="37"/>
        <v>0</v>
      </c>
      <c r="AG500" s="294"/>
    </row>
    <row r="501" spans="1:33" s="22" customFormat="1" ht="16.5" customHeight="1" x14ac:dyDescent="0.2">
      <c r="A501" s="324">
        <v>484</v>
      </c>
      <c r="B501" s="325"/>
      <c r="C501" s="326"/>
      <c r="D501" s="327"/>
      <c r="E501" s="359"/>
      <c r="F501" s="328"/>
      <c r="G501" s="341"/>
      <c r="H501" s="342"/>
      <c r="I501" s="330"/>
      <c r="J501" s="331"/>
      <c r="K501" s="344"/>
      <c r="L501" s="333"/>
      <c r="M501" s="333"/>
      <c r="N501" s="345"/>
      <c r="O501" s="346"/>
      <c r="P501" s="347"/>
      <c r="Q501" s="348"/>
      <c r="R501" s="349"/>
      <c r="S501" s="339"/>
      <c r="T501" s="332"/>
      <c r="U501" s="340"/>
      <c r="V501" s="333"/>
      <c r="W501" s="450" t="s">
        <v>40</v>
      </c>
      <c r="X501" s="302"/>
      <c r="Y501" s="289"/>
      <c r="Z501" s="290"/>
      <c r="AA501" s="972">
        <f t="shared" si="38"/>
        <v>0</v>
      </c>
      <c r="AB501" s="293"/>
      <c r="AC501" s="280">
        <f t="shared" si="39"/>
        <v>0</v>
      </c>
      <c r="AD501" s="280">
        <f t="shared" si="36"/>
        <v>0</v>
      </c>
      <c r="AE501" s="280">
        <f t="shared" si="40"/>
        <v>0</v>
      </c>
      <c r="AF501" s="280">
        <f t="shared" si="37"/>
        <v>0</v>
      </c>
      <c r="AG501" s="294"/>
    </row>
    <row r="502" spans="1:33" s="22" customFormat="1" ht="16.5" customHeight="1" x14ac:dyDescent="0.2">
      <c r="A502" s="324">
        <v>485</v>
      </c>
      <c r="B502" s="325"/>
      <c r="C502" s="326"/>
      <c r="D502" s="327"/>
      <c r="E502" s="359"/>
      <c r="F502" s="328"/>
      <c r="G502" s="341"/>
      <c r="H502" s="342"/>
      <c r="I502" s="330"/>
      <c r="J502" s="331"/>
      <c r="K502" s="344"/>
      <c r="L502" s="333"/>
      <c r="M502" s="333"/>
      <c r="N502" s="345"/>
      <c r="O502" s="346"/>
      <c r="P502" s="347"/>
      <c r="Q502" s="348"/>
      <c r="R502" s="349"/>
      <c r="S502" s="339"/>
      <c r="T502" s="332"/>
      <c r="U502" s="340"/>
      <c r="V502" s="333"/>
      <c r="W502" s="450" t="s">
        <v>40</v>
      </c>
      <c r="X502" s="302"/>
      <c r="Y502" s="289"/>
      <c r="Z502" s="290"/>
      <c r="AA502" s="972">
        <f t="shared" si="38"/>
        <v>0</v>
      </c>
      <c r="AB502" s="293"/>
      <c r="AC502" s="280">
        <f t="shared" si="39"/>
        <v>0</v>
      </c>
      <c r="AD502" s="280">
        <f t="shared" si="36"/>
        <v>0</v>
      </c>
      <c r="AE502" s="280">
        <f t="shared" si="40"/>
        <v>0</v>
      </c>
      <c r="AF502" s="280">
        <f t="shared" si="37"/>
        <v>0</v>
      </c>
      <c r="AG502" s="294"/>
    </row>
    <row r="503" spans="1:33" s="22" customFormat="1" ht="16.5" customHeight="1" x14ac:dyDescent="0.2">
      <c r="A503" s="324">
        <v>486</v>
      </c>
      <c r="B503" s="325"/>
      <c r="C503" s="326"/>
      <c r="D503" s="327"/>
      <c r="E503" s="359"/>
      <c r="F503" s="328"/>
      <c r="G503" s="341"/>
      <c r="H503" s="342"/>
      <c r="I503" s="330"/>
      <c r="J503" s="331"/>
      <c r="K503" s="344"/>
      <c r="L503" s="333"/>
      <c r="M503" s="333"/>
      <c r="N503" s="345"/>
      <c r="O503" s="346"/>
      <c r="P503" s="347"/>
      <c r="Q503" s="348"/>
      <c r="R503" s="349"/>
      <c r="S503" s="339"/>
      <c r="T503" s="332"/>
      <c r="U503" s="340"/>
      <c r="V503" s="333"/>
      <c r="W503" s="450" t="s">
        <v>40</v>
      </c>
      <c r="X503" s="302"/>
      <c r="Y503" s="289"/>
      <c r="Z503" s="290"/>
      <c r="AA503" s="972">
        <f t="shared" si="38"/>
        <v>0</v>
      </c>
      <c r="AB503" s="293"/>
      <c r="AC503" s="280">
        <f t="shared" si="39"/>
        <v>0</v>
      </c>
      <c r="AD503" s="280">
        <f t="shared" si="36"/>
        <v>0</v>
      </c>
      <c r="AE503" s="280">
        <f t="shared" si="40"/>
        <v>0</v>
      </c>
      <c r="AF503" s="280">
        <f t="shared" si="37"/>
        <v>0</v>
      </c>
      <c r="AG503" s="294"/>
    </row>
    <row r="504" spans="1:33" s="22" customFormat="1" ht="16.5" customHeight="1" x14ac:dyDescent="0.2">
      <c r="A504" s="324">
        <v>487</v>
      </c>
      <c r="B504" s="325"/>
      <c r="C504" s="326"/>
      <c r="D504" s="327"/>
      <c r="E504" s="359"/>
      <c r="F504" s="328"/>
      <c r="G504" s="341"/>
      <c r="H504" s="342"/>
      <c r="I504" s="330"/>
      <c r="J504" s="331"/>
      <c r="K504" s="344"/>
      <c r="L504" s="333"/>
      <c r="M504" s="333"/>
      <c r="N504" s="345"/>
      <c r="O504" s="346"/>
      <c r="P504" s="347"/>
      <c r="Q504" s="348"/>
      <c r="R504" s="349"/>
      <c r="S504" s="339"/>
      <c r="T504" s="332"/>
      <c r="U504" s="340"/>
      <c r="V504" s="333"/>
      <c r="W504" s="450" t="s">
        <v>40</v>
      </c>
      <c r="X504" s="302"/>
      <c r="Y504" s="289"/>
      <c r="Z504" s="290"/>
      <c r="AA504" s="972">
        <f t="shared" si="38"/>
        <v>0</v>
      </c>
      <c r="AB504" s="293"/>
      <c r="AC504" s="280">
        <f t="shared" si="39"/>
        <v>0</v>
      </c>
      <c r="AD504" s="280">
        <f t="shared" si="36"/>
        <v>0</v>
      </c>
      <c r="AE504" s="280">
        <f t="shared" si="40"/>
        <v>0</v>
      </c>
      <c r="AF504" s="280">
        <f t="shared" si="37"/>
        <v>0</v>
      </c>
      <c r="AG504" s="294"/>
    </row>
    <row r="505" spans="1:33" s="22" customFormat="1" ht="16.5" customHeight="1" x14ac:dyDescent="0.2">
      <c r="A505" s="324">
        <v>488</v>
      </c>
      <c r="B505" s="325"/>
      <c r="C505" s="326"/>
      <c r="D505" s="327"/>
      <c r="E505" s="359"/>
      <c r="F505" s="328"/>
      <c r="G505" s="341"/>
      <c r="H505" s="342"/>
      <c r="I505" s="330"/>
      <c r="J505" s="331"/>
      <c r="K505" s="344"/>
      <c r="L505" s="333"/>
      <c r="M505" s="333"/>
      <c r="N505" s="345"/>
      <c r="O505" s="346"/>
      <c r="P505" s="347"/>
      <c r="Q505" s="348"/>
      <c r="R505" s="349"/>
      <c r="S505" s="339"/>
      <c r="T505" s="332"/>
      <c r="U505" s="340"/>
      <c r="V505" s="333"/>
      <c r="W505" s="450" t="s">
        <v>40</v>
      </c>
      <c r="X505" s="302"/>
      <c r="Y505" s="289"/>
      <c r="Z505" s="290"/>
      <c r="AA505" s="972">
        <f t="shared" si="38"/>
        <v>0</v>
      </c>
      <c r="AB505" s="293"/>
      <c r="AC505" s="280">
        <f t="shared" si="39"/>
        <v>0</v>
      </c>
      <c r="AD505" s="280">
        <f t="shared" si="36"/>
        <v>0</v>
      </c>
      <c r="AE505" s="280">
        <f t="shared" si="40"/>
        <v>0</v>
      </c>
      <c r="AF505" s="280">
        <f t="shared" si="37"/>
        <v>0</v>
      </c>
      <c r="AG505" s="294"/>
    </row>
    <row r="506" spans="1:33" s="22" customFormat="1" ht="16.5" customHeight="1" x14ac:dyDescent="0.2">
      <c r="A506" s="324">
        <v>489</v>
      </c>
      <c r="B506" s="325"/>
      <c r="C506" s="326"/>
      <c r="D506" s="327"/>
      <c r="E506" s="359"/>
      <c r="F506" s="328"/>
      <c r="G506" s="341"/>
      <c r="H506" s="342"/>
      <c r="I506" s="330"/>
      <c r="J506" s="331"/>
      <c r="K506" s="344"/>
      <c r="L506" s="333"/>
      <c r="M506" s="333"/>
      <c r="N506" s="345"/>
      <c r="O506" s="346"/>
      <c r="P506" s="347"/>
      <c r="Q506" s="348"/>
      <c r="R506" s="349"/>
      <c r="S506" s="339"/>
      <c r="T506" s="332"/>
      <c r="U506" s="340"/>
      <c r="V506" s="333"/>
      <c r="W506" s="450" t="s">
        <v>40</v>
      </c>
      <c r="X506" s="302"/>
      <c r="Y506" s="289"/>
      <c r="Z506" s="290"/>
      <c r="AA506" s="972">
        <f t="shared" si="38"/>
        <v>0</v>
      </c>
      <c r="AB506" s="293"/>
      <c r="AC506" s="280">
        <f t="shared" si="39"/>
        <v>0</v>
      </c>
      <c r="AD506" s="280">
        <f t="shared" si="36"/>
        <v>0</v>
      </c>
      <c r="AE506" s="280">
        <f t="shared" si="40"/>
        <v>0</v>
      </c>
      <c r="AF506" s="280">
        <f t="shared" si="37"/>
        <v>0</v>
      </c>
      <c r="AG506" s="294"/>
    </row>
    <row r="507" spans="1:33" s="22" customFormat="1" ht="16.5" customHeight="1" x14ac:dyDescent="0.2">
      <c r="A507" s="324">
        <v>490</v>
      </c>
      <c r="B507" s="325"/>
      <c r="C507" s="326"/>
      <c r="D507" s="327"/>
      <c r="E507" s="359"/>
      <c r="F507" s="328"/>
      <c r="G507" s="341"/>
      <c r="H507" s="342"/>
      <c r="I507" s="330"/>
      <c r="J507" s="331"/>
      <c r="K507" s="344"/>
      <c r="L507" s="333"/>
      <c r="M507" s="333"/>
      <c r="N507" s="345"/>
      <c r="O507" s="346"/>
      <c r="P507" s="347"/>
      <c r="Q507" s="348"/>
      <c r="R507" s="349"/>
      <c r="S507" s="339"/>
      <c r="T507" s="332"/>
      <c r="U507" s="340"/>
      <c r="V507" s="333"/>
      <c r="W507" s="450" t="s">
        <v>40</v>
      </c>
      <c r="X507" s="302"/>
      <c r="Y507" s="289"/>
      <c r="Z507" s="290"/>
      <c r="AA507" s="972">
        <f t="shared" si="38"/>
        <v>0</v>
      </c>
      <c r="AB507" s="293"/>
      <c r="AC507" s="280">
        <f t="shared" si="39"/>
        <v>0</v>
      </c>
      <c r="AD507" s="280">
        <f t="shared" si="36"/>
        <v>0</v>
      </c>
      <c r="AE507" s="280">
        <f t="shared" si="40"/>
        <v>0</v>
      </c>
      <c r="AF507" s="280">
        <f t="shared" si="37"/>
        <v>0</v>
      </c>
      <c r="AG507" s="294"/>
    </row>
    <row r="508" spans="1:33" s="22" customFormat="1" ht="16.5" customHeight="1" x14ac:dyDescent="0.2">
      <c r="A508" s="324">
        <v>491</v>
      </c>
      <c r="B508" s="325"/>
      <c r="C508" s="326"/>
      <c r="D508" s="327"/>
      <c r="E508" s="359"/>
      <c r="F508" s="328"/>
      <c r="G508" s="341"/>
      <c r="H508" s="342"/>
      <c r="I508" s="330"/>
      <c r="J508" s="331"/>
      <c r="K508" s="344"/>
      <c r="L508" s="333"/>
      <c r="M508" s="333"/>
      <c r="N508" s="345"/>
      <c r="O508" s="346"/>
      <c r="P508" s="347"/>
      <c r="Q508" s="348"/>
      <c r="R508" s="349"/>
      <c r="S508" s="339"/>
      <c r="T508" s="332"/>
      <c r="U508" s="340"/>
      <c r="V508" s="333"/>
      <c r="W508" s="450" t="s">
        <v>40</v>
      </c>
      <c r="X508" s="302"/>
      <c r="Y508" s="289"/>
      <c r="Z508" s="290"/>
      <c r="AA508" s="972">
        <f t="shared" si="38"/>
        <v>0</v>
      </c>
      <c r="AB508" s="293"/>
      <c r="AC508" s="280">
        <f t="shared" si="39"/>
        <v>0</v>
      </c>
      <c r="AD508" s="280">
        <f t="shared" si="36"/>
        <v>0</v>
      </c>
      <c r="AE508" s="280">
        <f t="shared" si="40"/>
        <v>0</v>
      </c>
      <c r="AF508" s="280">
        <f t="shared" si="37"/>
        <v>0</v>
      </c>
      <c r="AG508" s="294"/>
    </row>
    <row r="509" spans="1:33" s="22" customFormat="1" ht="16.5" customHeight="1" x14ac:dyDescent="0.2">
      <c r="A509" s="324">
        <v>492</v>
      </c>
      <c r="B509" s="325"/>
      <c r="C509" s="326"/>
      <c r="D509" s="327"/>
      <c r="E509" s="359"/>
      <c r="F509" s="328"/>
      <c r="G509" s="341"/>
      <c r="H509" s="342"/>
      <c r="I509" s="330"/>
      <c r="J509" s="331"/>
      <c r="K509" s="344"/>
      <c r="L509" s="333"/>
      <c r="M509" s="333"/>
      <c r="N509" s="345"/>
      <c r="O509" s="346"/>
      <c r="P509" s="347"/>
      <c r="Q509" s="348"/>
      <c r="R509" s="349"/>
      <c r="S509" s="339"/>
      <c r="T509" s="332"/>
      <c r="U509" s="340"/>
      <c r="V509" s="333"/>
      <c r="W509" s="450" t="s">
        <v>40</v>
      </c>
      <c r="X509" s="302"/>
      <c r="Y509" s="289"/>
      <c r="Z509" s="290"/>
      <c r="AA509" s="972">
        <f t="shared" si="38"/>
        <v>0</v>
      </c>
      <c r="AB509" s="293"/>
      <c r="AC509" s="280">
        <f t="shared" si="39"/>
        <v>0</v>
      </c>
      <c r="AD509" s="280">
        <f t="shared" si="36"/>
        <v>0</v>
      </c>
      <c r="AE509" s="280">
        <f t="shared" si="40"/>
        <v>0</v>
      </c>
      <c r="AF509" s="280">
        <f t="shared" si="37"/>
        <v>0</v>
      </c>
      <c r="AG509" s="294"/>
    </row>
    <row r="510" spans="1:33" s="22" customFormat="1" ht="16.5" customHeight="1" x14ac:dyDescent="0.2">
      <c r="A510" s="324">
        <v>493</v>
      </c>
      <c r="B510" s="325"/>
      <c r="C510" s="326"/>
      <c r="D510" s="327"/>
      <c r="E510" s="359"/>
      <c r="F510" s="328"/>
      <c r="G510" s="341"/>
      <c r="H510" s="342"/>
      <c r="I510" s="330"/>
      <c r="J510" s="331"/>
      <c r="K510" s="344"/>
      <c r="L510" s="333"/>
      <c r="M510" s="333"/>
      <c r="N510" s="345"/>
      <c r="O510" s="346"/>
      <c r="P510" s="347"/>
      <c r="Q510" s="348"/>
      <c r="R510" s="349"/>
      <c r="S510" s="339"/>
      <c r="T510" s="332"/>
      <c r="U510" s="340"/>
      <c r="V510" s="333"/>
      <c r="W510" s="450" t="s">
        <v>40</v>
      </c>
      <c r="X510" s="302"/>
      <c r="Y510" s="289"/>
      <c r="Z510" s="290"/>
      <c r="AA510" s="972">
        <f t="shared" si="38"/>
        <v>0</v>
      </c>
      <c r="AB510" s="293"/>
      <c r="AC510" s="280">
        <f t="shared" si="39"/>
        <v>0</v>
      </c>
      <c r="AD510" s="280">
        <f t="shared" si="36"/>
        <v>0</v>
      </c>
      <c r="AE510" s="280">
        <f t="shared" si="40"/>
        <v>0</v>
      </c>
      <c r="AF510" s="280">
        <f t="shared" si="37"/>
        <v>0</v>
      </c>
      <c r="AG510" s="294"/>
    </row>
    <row r="511" spans="1:33" s="22" customFormat="1" ht="16.5" customHeight="1" x14ac:dyDescent="0.2">
      <c r="A511" s="324">
        <v>494</v>
      </c>
      <c r="B511" s="325"/>
      <c r="C511" s="326"/>
      <c r="D511" s="327"/>
      <c r="E511" s="359"/>
      <c r="F511" s="328"/>
      <c r="G511" s="341"/>
      <c r="H511" s="342"/>
      <c r="I511" s="330"/>
      <c r="J511" s="331"/>
      <c r="K511" s="344"/>
      <c r="L511" s="333"/>
      <c r="M511" s="333"/>
      <c r="N511" s="345"/>
      <c r="O511" s="346"/>
      <c r="P511" s="347"/>
      <c r="Q511" s="348"/>
      <c r="R511" s="349"/>
      <c r="S511" s="339"/>
      <c r="T511" s="332"/>
      <c r="U511" s="340"/>
      <c r="V511" s="333"/>
      <c r="W511" s="450" t="s">
        <v>40</v>
      </c>
      <c r="X511" s="302"/>
      <c r="Y511" s="289"/>
      <c r="Z511" s="290"/>
      <c r="AA511" s="972">
        <f t="shared" si="38"/>
        <v>0</v>
      </c>
      <c r="AB511" s="293"/>
      <c r="AC511" s="280">
        <f t="shared" si="39"/>
        <v>0</v>
      </c>
      <c r="AD511" s="280">
        <f t="shared" si="36"/>
        <v>0</v>
      </c>
      <c r="AE511" s="280">
        <f t="shared" si="40"/>
        <v>0</v>
      </c>
      <c r="AF511" s="280">
        <f t="shared" si="37"/>
        <v>0</v>
      </c>
      <c r="AG511" s="294"/>
    </row>
    <row r="512" spans="1:33" s="22" customFormat="1" ht="16.5" customHeight="1" x14ac:dyDescent="0.2">
      <c r="A512" s="324">
        <v>495</v>
      </c>
      <c r="B512" s="325"/>
      <c r="C512" s="326"/>
      <c r="D512" s="327"/>
      <c r="E512" s="359"/>
      <c r="F512" s="328"/>
      <c r="G512" s="341"/>
      <c r="H512" s="342"/>
      <c r="I512" s="330"/>
      <c r="J512" s="331"/>
      <c r="K512" s="344"/>
      <c r="L512" s="333"/>
      <c r="M512" s="333"/>
      <c r="N512" s="345"/>
      <c r="O512" s="346"/>
      <c r="P512" s="347"/>
      <c r="Q512" s="348"/>
      <c r="R512" s="349"/>
      <c r="S512" s="339"/>
      <c r="T512" s="332"/>
      <c r="U512" s="340"/>
      <c r="V512" s="333"/>
      <c r="W512" s="450" t="s">
        <v>40</v>
      </c>
      <c r="X512" s="302"/>
      <c r="Y512" s="289"/>
      <c r="Z512" s="290"/>
      <c r="AA512" s="972">
        <f t="shared" si="38"/>
        <v>0</v>
      </c>
      <c r="AB512" s="293"/>
      <c r="AC512" s="280">
        <f t="shared" si="39"/>
        <v>0</v>
      </c>
      <c r="AD512" s="280">
        <f t="shared" si="36"/>
        <v>0</v>
      </c>
      <c r="AE512" s="280">
        <f t="shared" si="40"/>
        <v>0</v>
      </c>
      <c r="AF512" s="280">
        <f t="shared" si="37"/>
        <v>0</v>
      </c>
      <c r="AG512" s="294"/>
    </row>
    <row r="513" spans="1:33" s="22" customFormat="1" ht="16.5" customHeight="1" x14ac:dyDescent="0.2">
      <c r="A513" s="324">
        <v>496</v>
      </c>
      <c r="B513" s="325"/>
      <c r="C513" s="326"/>
      <c r="D513" s="327"/>
      <c r="E513" s="359"/>
      <c r="F513" s="328"/>
      <c r="G513" s="341"/>
      <c r="H513" s="342"/>
      <c r="I513" s="330"/>
      <c r="J513" s="331"/>
      <c r="K513" s="344"/>
      <c r="L513" s="333"/>
      <c r="M513" s="333"/>
      <c r="N513" s="345"/>
      <c r="O513" s="346"/>
      <c r="P513" s="347"/>
      <c r="Q513" s="348"/>
      <c r="R513" s="349"/>
      <c r="S513" s="339"/>
      <c r="T513" s="332"/>
      <c r="U513" s="340"/>
      <c r="V513" s="333"/>
      <c r="W513" s="450" t="s">
        <v>40</v>
      </c>
      <c r="X513" s="302"/>
      <c r="Y513" s="289"/>
      <c r="Z513" s="290"/>
      <c r="AA513" s="972">
        <f t="shared" si="38"/>
        <v>0</v>
      </c>
      <c r="AB513" s="293"/>
      <c r="AC513" s="280">
        <f t="shared" si="39"/>
        <v>0</v>
      </c>
      <c r="AD513" s="280">
        <f t="shared" si="36"/>
        <v>0</v>
      </c>
      <c r="AE513" s="280">
        <f t="shared" si="40"/>
        <v>0</v>
      </c>
      <c r="AF513" s="280">
        <f t="shared" si="37"/>
        <v>0</v>
      </c>
      <c r="AG513" s="294"/>
    </row>
    <row r="514" spans="1:33" s="22" customFormat="1" ht="16.5" customHeight="1" x14ac:dyDescent="0.2">
      <c r="A514" s="324">
        <v>497</v>
      </c>
      <c r="B514" s="325"/>
      <c r="C514" s="326"/>
      <c r="D514" s="327"/>
      <c r="E514" s="359"/>
      <c r="F514" s="328"/>
      <c r="G514" s="341"/>
      <c r="H514" s="342"/>
      <c r="I514" s="330"/>
      <c r="J514" s="331"/>
      <c r="K514" s="344"/>
      <c r="L514" s="333"/>
      <c r="M514" s="333"/>
      <c r="N514" s="345"/>
      <c r="O514" s="346"/>
      <c r="P514" s="347"/>
      <c r="Q514" s="348"/>
      <c r="R514" s="349"/>
      <c r="S514" s="339"/>
      <c r="T514" s="332"/>
      <c r="U514" s="340"/>
      <c r="V514" s="333"/>
      <c r="W514" s="450" t="s">
        <v>40</v>
      </c>
      <c r="X514" s="302"/>
      <c r="Y514" s="289"/>
      <c r="Z514" s="290"/>
      <c r="AA514" s="972">
        <f t="shared" si="38"/>
        <v>0</v>
      </c>
      <c r="AB514" s="293"/>
      <c r="AC514" s="280">
        <f t="shared" si="39"/>
        <v>0</v>
      </c>
      <c r="AD514" s="280">
        <f t="shared" si="36"/>
        <v>0</v>
      </c>
      <c r="AE514" s="280">
        <f t="shared" si="40"/>
        <v>0</v>
      </c>
      <c r="AF514" s="280">
        <f t="shared" si="37"/>
        <v>0</v>
      </c>
      <c r="AG514" s="294"/>
    </row>
    <row r="515" spans="1:33" s="22" customFormat="1" ht="16.5" customHeight="1" x14ac:dyDescent="0.2">
      <c r="A515" s="324">
        <v>498</v>
      </c>
      <c r="B515" s="325"/>
      <c r="C515" s="326"/>
      <c r="D515" s="327"/>
      <c r="E515" s="359"/>
      <c r="F515" s="328"/>
      <c r="G515" s="341"/>
      <c r="H515" s="342"/>
      <c r="I515" s="330"/>
      <c r="J515" s="331"/>
      <c r="K515" s="344"/>
      <c r="L515" s="333"/>
      <c r="M515" s="333"/>
      <c r="N515" s="345"/>
      <c r="O515" s="346"/>
      <c r="P515" s="347"/>
      <c r="Q515" s="348"/>
      <c r="R515" s="349"/>
      <c r="S515" s="339"/>
      <c r="T515" s="332"/>
      <c r="U515" s="340"/>
      <c r="V515" s="333"/>
      <c r="W515" s="450" t="s">
        <v>40</v>
      </c>
      <c r="X515" s="302"/>
      <c r="Y515" s="289"/>
      <c r="Z515" s="290"/>
      <c r="AA515" s="972">
        <f t="shared" si="38"/>
        <v>0</v>
      </c>
      <c r="AB515" s="293"/>
      <c r="AC515" s="280">
        <f t="shared" si="39"/>
        <v>0</v>
      </c>
      <c r="AD515" s="280">
        <f t="shared" si="36"/>
        <v>0</v>
      </c>
      <c r="AE515" s="280">
        <f t="shared" si="40"/>
        <v>0</v>
      </c>
      <c r="AF515" s="280">
        <f t="shared" si="37"/>
        <v>0</v>
      </c>
      <c r="AG515" s="294"/>
    </row>
    <row r="516" spans="1:33" s="22" customFormat="1" ht="16.5" customHeight="1" x14ac:dyDescent="0.2">
      <c r="A516" s="324">
        <v>499</v>
      </c>
      <c r="B516" s="325"/>
      <c r="C516" s="326"/>
      <c r="D516" s="327"/>
      <c r="E516" s="359"/>
      <c r="F516" s="328"/>
      <c r="G516" s="341"/>
      <c r="H516" s="342"/>
      <c r="I516" s="330"/>
      <c r="J516" s="331"/>
      <c r="K516" s="344"/>
      <c r="L516" s="333"/>
      <c r="M516" s="333"/>
      <c r="N516" s="345"/>
      <c r="O516" s="346"/>
      <c r="P516" s="347"/>
      <c r="Q516" s="348"/>
      <c r="R516" s="349"/>
      <c r="S516" s="339"/>
      <c r="T516" s="332"/>
      <c r="U516" s="340"/>
      <c r="V516" s="333"/>
      <c r="W516" s="450" t="s">
        <v>40</v>
      </c>
      <c r="X516" s="302"/>
      <c r="Y516" s="289"/>
      <c r="Z516" s="290"/>
      <c r="AA516" s="972">
        <f t="shared" si="38"/>
        <v>0</v>
      </c>
      <c r="AB516" s="293"/>
      <c r="AC516" s="280">
        <f t="shared" si="39"/>
        <v>0</v>
      </c>
      <c r="AD516" s="280">
        <f t="shared" si="36"/>
        <v>0</v>
      </c>
      <c r="AE516" s="280">
        <f t="shared" si="40"/>
        <v>0</v>
      </c>
      <c r="AF516" s="280">
        <f t="shared" si="37"/>
        <v>0</v>
      </c>
      <c r="AG516" s="294"/>
    </row>
    <row r="517" spans="1:33" s="22" customFormat="1" ht="16.5" customHeight="1" x14ac:dyDescent="0.2">
      <c r="A517" s="324">
        <v>500</v>
      </c>
      <c r="B517" s="325"/>
      <c r="C517" s="326"/>
      <c r="D517" s="327"/>
      <c r="E517" s="359"/>
      <c r="F517" s="328"/>
      <c r="G517" s="341"/>
      <c r="H517" s="342"/>
      <c r="I517" s="330"/>
      <c r="J517" s="331"/>
      <c r="K517" s="344"/>
      <c r="L517" s="333"/>
      <c r="M517" s="333"/>
      <c r="N517" s="345"/>
      <c r="O517" s="346"/>
      <c r="P517" s="347"/>
      <c r="Q517" s="348"/>
      <c r="R517" s="349"/>
      <c r="S517" s="339"/>
      <c r="T517" s="332"/>
      <c r="U517" s="340"/>
      <c r="V517" s="333"/>
      <c r="W517" s="450" t="s">
        <v>40</v>
      </c>
      <c r="X517" s="302"/>
      <c r="Y517" s="289"/>
      <c r="Z517" s="290"/>
      <c r="AA517" s="972">
        <f t="shared" si="38"/>
        <v>0</v>
      </c>
      <c r="AB517" s="293"/>
      <c r="AC517" s="280">
        <f t="shared" si="39"/>
        <v>0</v>
      </c>
      <c r="AD517" s="280">
        <f t="shared" si="36"/>
        <v>0</v>
      </c>
      <c r="AE517" s="280">
        <f t="shared" si="40"/>
        <v>0</v>
      </c>
      <c r="AF517" s="280">
        <f t="shared" si="37"/>
        <v>0</v>
      </c>
      <c r="AG517" s="294"/>
    </row>
    <row r="518" spans="1:33" s="22" customFormat="1" ht="16.5" customHeight="1" x14ac:dyDescent="0.2">
      <c r="A518" s="324">
        <v>501</v>
      </c>
      <c r="B518" s="325"/>
      <c r="C518" s="326"/>
      <c r="D518" s="327"/>
      <c r="E518" s="359"/>
      <c r="F518" s="328"/>
      <c r="G518" s="341"/>
      <c r="H518" s="342"/>
      <c r="I518" s="330"/>
      <c r="J518" s="331"/>
      <c r="K518" s="344"/>
      <c r="L518" s="333"/>
      <c r="M518" s="333"/>
      <c r="N518" s="345"/>
      <c r="O518" s="346"/>
      <c r="P518" s="347"/>
      <c r="Q518" s="348"/>
      <c r="R518" s="349"/>
      <c r="S518" s="339"/>
      <c r="T518" s="332"/>
      <c r="U518" s="340"/>
      <c r="V518" s="333"/>
      <c r="W518" s="450" t="s">
        <v>40</v>
      </c>
      <c r="X518" s="302"/>
      <c r="Y518" s="289"/>
      <c r="Z518" s="290"/>
      <c r="AA518" s="972">
        <f t="shared" si="38"/>
        <v>0</v>
      </c>
      <c r="AB518" s="293"/>
      <c r="AC518" s="280">
        <f t="shared" si="39"/>
        <v>0</v>
      </c>
      <c r="AD518" s="280">
        <f t="shared" si="36"/>
        <v>0</v>
      </c>
      <c r="AE518" s="280">
        <f t="shared" si="40"/>
        <v>0</v>
      </c>
      <c r="AF518" s="280">
        <f t="shared" si="37"/>
        <v>0</v>
      </c>
      <c r="AG518" s="294"/>
    </row>
    <row r="519" spans="1:33" s="22" customFormat="1" ht="16.5" customHeight="1" x14ac:dyDescent="0.2">
      <c r="A519" s="324">
        <v>502</v>
      </c>
      <c r="B519" s="325"/>
      <c r="C519" s="326"/>
      <c r="D519" s="327"/>
      <c r="E519" s="359"/>
      <c r="F519" s="328"/>
      <c r="G519" s="341"/>
      <c r="H519" s="342"/>
      <c r="I519" s="330"/>
      <c r="J519" s="331"/>
      <c r="K519" s="344"/>
      <c r="L519" s="333"/>
      <c r="M519" s="333"/>
      <c r="N519" s="345"/>
      <c r="O519" s="346"/>
      <c r="P519" s="347"/>
      <c r="Q519" s="348"/>
      <c r="R519" s="349"/>
      <c r="S519" s="339"/>
      <c r="T519" s="332"/>
      <c r="U519" s="340"/>
      <c r="V519" s="333"/>
      <c r="W519" s="450" t="s">
        <v>40</v>
      </c>
      <c r="X519" s="302"/>
      <c r="Y519" s="289"/>
      <c r="Z519" s="290"/>
      <c r="AA519" s="972">
        <f t="shared" si="38"/>
        <v>0</v>
      </c>
      <c r="AB519" s="293"/>
      <c r="AC519" s="280">
        <f t="shared" si="39"/>
        <v>0</v>
      </c>
      <c r="AD519" s="280">
        <f t="shared" si="36"/>
        <v>0</v>
      </c>
      <c r="AE519" s="280">
        <f t="shared" si="40"/>
        <v>0</v>
      </c>
      <c r="AF519" s="280">
        <f t="shared" si="37"/>
        <v>0</v>
      </c>
      <c r="AG519" s="294"/>
    </row>
    <row r="520" spans="1:33" s="22" customFormat="1" ht="16.5" customHeight="1" x14ac:dyDescent="0.2">
      <c r="A520" s="324">
        <v>503</v>
      </c>
      <c r="B520" s="325"/>
      <c r="C520" s="326"/>
      <c r="D520" s="327"/>
      <c r="E520" s="359"/>
      <c r="F520" s="328"/>
      <c r="G520" s="341"/>
      <c r="H520" s="342"/>
      <c r="I520" s="330"/>
      <c r="J520" s="331"/>
      <c r="K520" s="344"/>
      <c r="L520" s="333"/>
      <c r="M520" s="333"/>
      <c r="N520" s="345"/>
      <c r="O520" s="346"/>
      <c r="P520" s="347"/>
      <c r="Q520" s="348"/>
      <c r="R520" s="349"/>
      <c r="S520" s="339"/>
      <c r="T520" s="332"/>
      <c r="U520" s="340"/>
      <c r="V520" s="333"/>
      <c r="W520" s="450" t="s">
        <v>40</v>
      </c>
      <c r="X520" s="302"/>
      <c r="Y520" s="289"/>
      <c r="Z520" s="290"/>
      <c r="AA520" s="972">
        <f t="shared" si="38"/>
        <v>0</v>
      </c>
      <c r="AB520" s="293"/>
      <c r="AC520" s="280">
        <f t="shared" si="39"/>
        <v>0</v>
      </c>
      <c r="AD520" s="280">
        <f t="shared" si="36"/>
        <v>0</v>
      </c>
      <c r="AE520" s="280">
        <f t="shared" si="40"/>
        <v>0</v>
      </c>
      <c r="AF520" s="280">
        <f t="shared" si="37"/>
        <v>0</v>
      </c>
      <c r="AG520" s="294"/>
    </row>
    <row r="521" spans="1:33" s="22" customFormat="1" ht="16.5" customHeight="1" x14ac:dyDescent="0.2">
      <c r="A521" s="324">
        <v>504</v>
      </c>
      <c r="B521" s="325"/>
      <c r="C521" s="326"/>
      <c r="D521" s="327"/>
      <c r="E521" s="359"/>
      <c r="F521" s="328"/>
      <c r="G521" s="341"/>
      <c r="H521" s="342"/>
      <c r="I521" s="330"/>
      <c r="J521" s="331"/>
      <c r="K521" s="344"/>
      <c r="L521" s="333"/>
      <c r="M521" s="333"/>
      <c r="N521" s="345"/>
      <c r="O521" s="346"/>
      <c r="P521" s="347"/>
      <c r="Q521" s="348"/>
      <c r="R521" s="349"/>
      <c r="S521" s="339"/>
      <c r="T521" s="332"/>
      <c r="U521" s="340"/>
      <c r="V521" s="333"/>
      <c r="W521" s="450" t="s">
        <v>40</v>
      </c>
      <c r="X521" s="302"/>
      <c r="Y521" s="289"/>
      <c r="Z521" s="290"/>
      <c r="AA521" s="972">
        <f t="shared" si="38"/>
        <v>0</v>
      </c>
      <c r="AB521" s="293"/>
      <c r="AC521" s="280">
        <f t="shared" si="39"/>
        <v>0</v>
      </c>
      <c r="AD521" s="280">
        <f t="shared" si="36"/>
        <v>0</v>
      </c>
      <c r="AE521" s="280">
        <f t="shared" si="40"/>
        <v>0</v>
      </c>
      <c r="AF521" s="280">
        <f t="shared" si="37"/>
        <v>0</v>
      </c>
      <c r="AG521" s="294"/>
    </row>
    <row r="522" spans="1:33" s="22" customFormat="1" ht="16.5" customHeight="1" x14ac:dyDescent="0.2">
      <c r="A522" s="324">
        <v>505</v>
      </c>
      <c r="B522" s="325"/>
      <c r="C522" s="326"/>
      <c r="D522" s="327"/>
      <c r="E522" s="359"/>
      <c r="F522" s="328"/>
      <c r="G522" s="341"/>
      <c r="H522" s="342"/>
      <c r="I522" s="330"/>
      <c r="J522" s="331"/>
      <c r="K522" s="344"/>
      <c r="L522" s="333"/>
      <c r="M522" s="333"/>
      <c r="N522" s="345"/>
      <c r="O522" s="346"/>
      <c r="P522" s="347"/>
      <c r="Q522" s="348"/>
      <c r="R522" s="349"/>
      <c r="S522" s="339"/>
      <c r="T522" s="332"/>
      <c r="U522" s="340"/>
      <c r="V522" s="333"/>
      <c r="W522" s="450" t="s">
        <v>40</v>
      </c>
      <c r="X522" s="302"/>
      <c r="Y522" s="289"/>
      <c r="Z522" s="290"/>
      <c r="AA522" s="972">
        <f t="shared" si="38"/>
        <v>0</v>
      </c>
      <c r="AB522" s="293"/>
      <c r="AC522" s="280">
        <f t="shared" si="39"/>
        <v>0</v>
      </c>
      <c r="AD522" s="280">
        <f t="shared" si="36"/>
        <v>0</v>
      </c>
      <c r="AE522" s="280">
        <f t="shared" si="40"/>
        <v>0</v>
      </c>
      <c r="AF522" s="280">
        <f t="shared" si="37"/>
        <v>0</v>
      </c>
      <c r="AG522" s="294"/>
    </row>
    <row r="523" spans="1:33" s="22" customFormat="1" ht="16.5" customHeight="1" x14ac:dyDescent="0.2">
      <c r="A523" s="324">
        <v>506</v>
      </c>
      <c r="B523" s="325"/>
      <c r="C523" s="326"/>
      <c r="D523" s="327"/>
      <c r="E523" s="359"/>
      <c r="F523" s="328"/>
      <c r="G523" s="341"/>
      <c r="H523" s="342"/>
      <c r="I523" s="330"/>
      <c r="J523" s="331"/>
      <c r="K523" s="344"/>
      <c r="L523" s="333"/>
      <c r="M523" s="333"/>
      <c r="N523" s="345"/>
      <c r="O523" s="346"/>
      <c r="P523" s="347"/>
      <c r="Q523" s="348"/>
      <c r="R523" s="349"/>
      <c r="S523" s="339"/>
      <c r="T523" s="332"/>
      <c r="U523" s="340"/>
      <c r="V523" s="333"/>
      <c r="W523" s="450" t="s">
        <v>40</v>
      </c>
      <c r="X523" s="302"/>
      <c r="Y523" s="289"/>
      <c r="Z523" s="290"/>
      <c r="AA523" s="972">
        <f t="shared" si="38"/>
        <v>0</v>
      </c>
      <c r="AB523" s="293"/>
      <c r="AC523" s="280">
        <f t="shared" si="39"/>
        <v>0</v>
      </c>
      <c r="AD523" s="280">
        <f t="shared" si="36"/>
        <v>0</v>
      </c>
      <c r="AE523" s="280">
        <f t="shared" si="40"/>
        <v>0</v>
      </c>
      <c r="AF523" s="280">
        <f t="shared" si="37"/>
        <v>0</v>
      </c>
      <c r="AG523" s="294"/>
    </row>
    <row r="524" spans="1:33" s="22" customFormat="1" ht="16.5" customHeight="1" x14ac:dyDescent="0.2">
      <c r="A524" s="324">
        <v>507</v>
      </c>
      <c r="B524" s="325"/>
      <c r="C524" s="326"/>
      <c r="D524" s="327"/>
      <c r="E524" s="359"/>
      <c r="F524" s="328"/>
      <c r="G524" s="341"/>
      <c r="H524" s="342"/>
      <c r="I524" s="330"/>
      <c r="J524" s="331"/>
      <c r="K524" s="344"/>
      <c r="L524" s="333"/>
      <c r="M524" s="333"/>
      <c r="N524" s="345"/>
      <c r="O524" s="346"/>
      <c r="P524" s="347"/>
      <c r="Q524" s="348"/>
      <c r="R524" s="349"/>
      <c r="S524" s="339"/>
      <c r="T524" s="332"/>
      <c r="U524" s="340"/>
      <c r="V524" s="333"/>
      <c r="W524" s="450" t="s">
        <v>40</v>
      </c>
      <c r="X524" s="302"/>
      <c r="Y524" s="289"/>
      <c r="Z524" s="290"/>
      <c r="AA524" s="972">
        <f t="shared" si="38"/>
        <v>0</v>
      </c>
      <c r="AB524" s="293"/>
      <c r="AC524" s="280">
        <f t="shared" si="39"/>
        <v>0</v>
      </c>
      <c r="AD524" s="280">
        <f t="shared" si="36"/>
        <v>0</v>
      </c>
      <c r="AE524" s="280">
        <f t="shared" si="40"/>
        <v>0</v>
      </c>
      <c r="AF524" s="280">
        <f t="shared" si="37"/>
        <v>0</v>
      </c>
      <c r="AG524" s="294"/>
    </row>
    <row r="525" spans="1:33" s="22" customFormat="1" ht="16.5" customHeight="1" x14ac:dyDescent="0.2">
      <c r="A525" s="324">
        <v>508</v>
      </c>
      <c r="B525" s="325"/>
      <c r="C525" s="326"/>
      <c r="D525" s="327"/>
      <c r="E525" s="359"/>
      <c r="F525" s="328"/>
      <c r="G525" s="341"/>
      <c r="H525" s="342"/>
      <c r="I525" s="330"/>
      <c r="J525" s="331"/>
      <c r="K525" s="344"/>
      <c r="L525" s="333"/>
      <c r="M525" s="333"/>
      <c r="N525" s="345"/>
      <c r="O525" s="346"/>
      <c r="P525" s="347"/>
      <c r="Q525" s="348"/>
      <c r="R525" s="349"/>
      <c r="S525" s="339"/>
      <c r="T525" s="332"/>
      <c r="U525" s="340"/>
      <c r="V525" s="333"/>
      <c r="W525" s="450" t="s">
        <v>40</v>
      </c>
      <c r="X525" s="302"/>
      <c r="Y525" s="289"/>
      <c r="Z525" s="290"/>
      <c r="AA525" s="972">
        <f t="shared" si="38"/>
        <v>0</v>
      </c>
      <c r="AB525" s="293"/>
      <c r="AC525" s="280">
        <f t="shared" si="39"/>
        <v>0</v>
      </c>
      <c r="AD525" s="280">
        <f t="shared" si="36"/>
        <v>0</v>
      </c>
      <c r="AE525" s="280">
        <f t="shared" si="40"/>
        <v>0</v>
      </c>
      <c r="AF525" s="280">
        <f t="shared" si="37"/>
        <v>0</v>
      </c>
      <c r="AG525" s="294"/>
    </row>
    <row r="526" spans="1:33" s="22" customFormat="1" ht="16.5" customHeight="1" x14ac:dyDescent="0.2">
      <c r="A526" s="324">
        <v>509</v>
      </c>
      <c r="B526" s="325"/>
      <c r="C526" s="326"/>
      <c r="D526" s="327"/>
      <c r="E526" s="359"/>
      <c r="F526" s="328"/>
      <c r="G526" s="341"/>
      <c r="H526" s="342"/>
      <c r="I526" s="330"/>
      <c r="J526" s="331"/>
      <c r="K526" s="344"/>
      <c r="L526" s="333"/>
      <c r="M526" s="333"/>
      <c r="N526" s="345"/>
      <c r="O526" s="346"/>
      <c r="P526" s="347"/>
      <c r="Q526" s="348"/>
      <c r="R526" s="349"/>
      <c r="S526" s="339"/>
      <c r="T526" s="332"/>
      <c r="U526" s="340"/>
      <c r="V526" s="333"/>
      <c r="W526" s="450" t="s">
        <v>40</v>
      </c>
      <c r="X526" s="302"/>
      <c r="Y526" s="289"/>
      <c r="Z526" s="290"/>
      <c r="AA526" s="972">
        <f t="shared" si="38"/>
        <v>0</v>
      </c>
      <c r="AB526" s="293"/>
      <c r="AC526" s="280">
        <f t="shared" si="39"/>
        <v>0</v>
      </c>
      <c r="AD526" s="280">
        <f t="shared" si="36"/>
        <v>0</v>
      </c>
      <c r="AE526" s="280">
        <f t="shared" si="40"/>
        <v>0</v>
      </c>
      <c r="AF526" s="280">
        <f t="shared" si="37"/>
        <v>0</v>
      </c>
      <c r="AG526" s="294"/>
    </row>
    <row r="527" spans="1:33" s="22" customFormat="1" ht="16.5" customHeight="1" x14ac:dyDescent="0.2">
      <c r="A527" s="324">
        <v>510</v>
      </c>
      <c r="B527" s="325"/>
      <c r="C527" s="326"/>
      <c r="D527" s="327"/>
      <c r="E527" s="359"/>
      <c r="F527" s="328"/>
      <c r="G527" s="341"/>
      <c r="H527" s="342"/>
      <c r="I527" s="330"/>
      <c r="J527" s="331"/>
      <c r="K527" s="344"/>
      <c r="L527" s="333"/>
      <c r="M527" s="333"/>
      <c r="N527" s="345"/>
      <c r="O527" s="346"/>
      <c r="P527" s="347"/>
      <c r="Q527" s="348"/>
      <c r="R527" s="349"/>
      <c r="S527" s="339"/>
      <c r="T527" s="332"/>
      <c r="U527" s="340"/>
      <c r="V527" s="333"/>
      <c r="W527" s="450" t="s">
        <v>40</v>
      </c>
      <c r="X527" s="302"/>
      <c r="Y527" s="289"/>
      <c r="Z527" s="290"/>
      <c r="AA527" s="972">
        <f t="shared" si="38"/>
        <v>0</v>
      </c>
      <c r="AB527" s="293"/>
      <c r="AC527" s="280">
        <f t="shared" si="39"/>
        <v>0</v>
      </c>
      <c r="AD527" s="280">
        <f t="shared" si="36"/>
        <v>0</v>
      </c>
      <c r="AE527" s="280">
        <f t="shared" si="40"/>
        <v>0</v>
      </c>
      <c r="AF527" s="280">
        <f t="shared" si="37"/>
        <v>0</v>
      </c>
      <c r="AG527" s="294"/>
    </row>
    <row r="528" spans="1:33" s="22" customFormat="1" ht="16.5" customHeight="1" x14ac:dyDescent="0.2">
      <c r="A528" s="324">
        <v>511</v>
      </c>
      <c r="B528" s="325"/>
      <c r="C528" s="326"/>
      <c r="D528" s="327"/>
      <c r="E528" s="359"/>
      <c r="F528" s="328"/>
      <c r="G528" s="341"/>
      <c r="H528" s="342"/>
      <c r="I528" s="330"/>
      <c r="J528" s="331"/>
      <c r="K528" s="344"/>
      <c r="L528" s="333"/>
      <c r="M528" s="333"/>
      <c r="N528" s="345"/>
      <c r="O528" s="346"/>
      <c r="P528" s="347"/>
      <c r="Q528" s="348"/>
      <c r="R528" s="349"/>
      <c r="S528" s="339"/>
      <c r="T528" s="332"/>
      <c r="U528" s="340"/>
      <c r="V528" s="333"/>
      <c r="W528" s="450" t="s">
        <v>40</v>
      </c>
      <c r="X528" s="302"/>
      <c r="Y528" s="289"/>
      <c r="Z528" s="290"/>
      <c r="AA528" s="972">
        <f t="shared" si="38"/>
        <v>0</v>
      </c>
      <c r="AB528" s="293"/>
      <c r="AC528" s="280">
        <f t="shared" si="39"/>
        <v>0</v>
      </c>
      <c r="AD528" s="280">
        <f t="shared" si="36"/>
        <v>0</v>
      </c>
      <c r="AE528" s="280">
        <f t="shared" si="40"/>
        <v>0</v>
      </c>
      <c r="AF528" s="280">
        <f t="shared" si="37"/>
        <v>0</v>
      </c>
      <c r="AG528" s="294"/>
    </row>
    <row r="529" spans="1:33" s="22" customFormat="1" ht="16.5" customHeight="1" x14ac:dyDescent="0.2">
      <c r="A529" s="324">
        <v>512</v>
      </c>
      <c r="B529" s="325"/>
      <c r="C529" s="326"/>
      <c r="D529" s="327"/>
      <c r="E529" s="359"/>
      <c r="F529" s="328"/>
      <c r="G529" s="341"/>
      <c r="H529" s="342"/>
      <c r="I529" s="330"/>
      <c r="J529" s="331"/>
      <c r="K529" s="344"/>
      <c r="L529" s="333"/>
      <c r="M529" s="333"/>
      <c r="N529" s="345"/>
      <c r="O529" s="346"/>
      <c r="P529" s="347"/>
      <c r="Q529" s="348"/>
      <c r="R529" s="349"/>
      <c r="S529" s="339"/>
      <c r="T529" s="332"/>
      <c r="U529" s="340"/>
      <c r="V529" s="333"/>
      <c r="W529" s="450" t="s">
        <v>40</v>
      </c>
      <c r="X529" s="302"/>
      <c r="Y529" s="289"/>
      <c r="Z529" s="290"/>
      <c r="AA529" s="972">
        <f t="shared" si="38"/>
        <v>0</v>
      </c>
      <c r="AB529" s="293"/>
      <c r="AC529" s="280">
        <f t="shared" si="39"/>
        <v>0</v>
      </c>
      <c r="AD529" s="280">
        <f t="shared" si="36"/>
        <v>0</v>
      </c>
      <c r="AE529" s="280">
        <f t="shared" si="40"/>
        <v>0</v>
      </c>
      <c r="AF529" s="280">
        <f t="shared" si="37"/>
        <v>0</v>
      </c>
      <c r="AG529" s="294"/>
    </row>
    <row r="530" spans="1:33" s="22" customFormat="1" ht="16.5" customHeight="1" x14ac:dyDescent="0.2">
      <c r="A530" s="324">
        <v>513</v>
      </c>
      <c r="B530" s="325"/>
      <c r="C530" s="326"/>
      <c r="D530" s="327"/>
      <c r="E530" s="359"/>
      <c r="F530" s="328"/>
      <c r="G530" s="341"/>
      <c r="H530" s="342"/>
      <c r="I530" s="330"/>
      <c r="J530" s="331"/>
      <c r="K530" s="344"/>
      <c r="L530" s="333"/>
      <c r="M530" s="333"/>
      <c r="N530" s="345"/>
      <c r="O530" s="346"/>
      <c r="P530" s="347"/>
      <c r="Q530" s="348"/>
      <c r="R530" s="349"/>
      <c r="S530" s="339"/>
      <c r="T530" s="332"/>
      <c r="U530" s="340"/>
      <c r="V530" s="333"/>
      <c r="W530" s="450" t="s">
        <v>40</v>
      </c>
      <c r="X530" s="302"/>
      <c r="Y530" s="289"/>
      <c r="Z530" s="290"/>
      <c r="AA530" s="972">
        <f t="shared" si="38"/>
        <v>0</v>
      </c>
      <c r="AB530" s="293"/>
      <c r="AC530" s="280">
        <f t="shared" si="39"/>
        <v>0</v>
      </c>
      <c r="AD530" s="280">
        <f t="shared" si="36"/>
        <v>0</v>
      </c>
      <c r="AE530" s="280">
        <f t="shared" si="40"/>
        <v>0</v>
      </c>
      <c r="AF530" s="280">
        <f t="shared" si="37"/>
        <v>0</v>
      </c>
      <c r="AG530" s="294"/>
    </row>
    <row r="531" spans="1:33" s="22" customFormat="1" ht="16.5" customHeight="1" x14ac:dyDescent="0.2">
      <c r="A531" s="324">
        <v>514</v>
      </c>
      <c r="B531" s="325"/>
      <c r="C531" s="326"/>
      <c r="D531" s="327"/>
      <c r="E531" s="359"/>
      <c r="F531" s="328"/>
      <c r="G531" s="341"/>
      <c r="H531" s="342"/>
      <c r="I531" s="330"/>
      <c r="J531" s="331"/>
      <c r="K531" s="344"/>
      <c r="L531" s="333"/>
      <c r="M531" s="333"/>
      <c r="N531" s="345"/>
      <c r="O531" s="346"/>
      <c r="P531" s="347"/>
      <c r="Q531" s="348"/>
      <c r="R531" s="349"/>
      <c r="S531" s="339"/>
      <c r="T531" s="332"/>
      <c r="U531" s="340"/>
      <c r="V531" s="333"/>
      <c r="W531" s="450" t="s">
        <v>40</v>
      </c>
      <c r="X531" s="302"/>
      <c r="Y531" s="289"/>
      <c r="Z531" s="290"/>
      <c r="AA531" s="972">
        <f t="shared" si="38"/>
        <v>0</v>
      </c>
      <c r="AB531" s="293"/>
      <c r="AC531" s="280">
        <f t="shared" si="39"/>
        <v>0</v>
      </c>
      <c r="AD531" s="280">
        <f t="shared" ref="AD531:AD567" si="41">IF($L531&lt;&gt;"",IF(AND($U531&lt;&gt;"",ABS($U531)&lt;&gt;ABS($L531),OR(AND(ISNONTEXT($N531),ABS($U531)&gt;ABS($L531)),$N531="")),1,0),0)</f>
        <v>0</v>
      </c>
      <c r="AE531" s="280">
        <f t="shared" si="40"/>
        <v>0</v>
      </c>
      <c r="AF531" s="280">
        <f t="shared" ref="AF531:AF567" si="42">IF(AND($X531&lt;&gt;0,$U531&lt;&gt;"",$M531&lt;&gt;"",ABS($X531)&gt;ABS($M531)),1,0)</f>
        <v>0</v>
      </c>
      <c r="AG531" s="294"/>
    </row>
    <row r="532" spans="1:33" s="22" customFormat="1" ht="16.5" customHeight="1" x14ac:dyDescent="0.2">
      <c r="A532" s="324">
        <v>515</v>
      </c>
      <c r="B532" s="325"/>
      <c r="C532" s="326"/>
      <c r="D532" s="327"/>
      <c r="E532" s="359"/>
      <c r="F532" s="328"/>
      <c r="G532" s="341"/>
      <c r="H532" s="342"/>
      <c r="I532" s="330"/>
      <c r="J532" s="331"/>
      <c r="K532" s="344"/>
      <c r="L532" s="333"/>
      <c r="M532" s="333"/>
      <c r="N532" s="345"/>
      <c r="O532" s="346"/>
      <c r="P532" s="347"/>
      <c r="Q532" s="348"/>
      <c r="R532" s="349"/>
      <c r="S532" s="339"/>
      <c r="T532" s="332"/>
      <c r="U532" s="340"/>
      <c r="V532" s="333"/>
      <c r="W532" s="450" t="s">
        <v>40</v>
      </c>
      <c r="X532" s="302"/>
      <c r="Y532" s="289"/>
      <c r="Z532" s="290"/>
      <c r="AA532" s="972">
        <f t="shared" ref="AA532:AA566" si="43">IFERROR(X532+Y532,0)</f>
        <v>0</v>
      </c>
      <c r="AB532" s="293"/>
      <c r="AC532" s="280">
        <f t="shared" ref="AC532:AC567" si="44">IF(AND($M532&lt;&gt;"",ABS($M532)&gt;ABS($L532)),1,0)</f>
        <v>0</v>
      </c>
      <c r="AD532" s="280">
        <f t="shared" si="41"/>
        <v>0</v>
      </c>
      <c r="AE532" s="280">
        <f t="shared" ref="AE532:AE567" si="45">IF(AND($X532&lt;&gt;0,$U532&lt;&gt;"",ABS($X532)&gt;ABS($U532)),1,0)</f>
        <v>0</v>
      </c>
      <c r="AF532" s="280">
        <f t="shared" si="42"/>
        <v>0</v>
      </c>
      <c r="AG532" s="294"/>
    </row>
    <row r="533" spans="1:33" s="22" customFormat="1" ht="16.5" customHeight="1" x14ac:dyDescent="0.2">
      <c r="A533" s="324">
        <v>516</v>
      </c>
      <c r="B533" s="325"/>
      <c r="C533" s="326"/>
      <c r="D533" s="327"/>
      <c r="E533" s="359"/>
      <c r="F533" s="328"/>
      <c r="G533" s="341"/>
      <c r="H533" s="342"/>
      <c r="I533" s="330"/>
      <c r="J533" s="331"/>
      <c r="K533" s="344"/>
      <c r="L533" s="333"/>
      <c r="M533" s="333"/>
      <c r="N533" s="345"/>
      <c r="O533" s="346"/>
      <c r="P533" s="347"/>
      <c r="Q533" s="348"/>
      <c r="R533" s="349"/>
      <c r="S533" s="339"/>
      <c r="T533" s="332"/>
      <c r="U533" s="340"/>
      <c r="V533" s="333"/>
      <c r="W533" s="450" t="s">
        <v>40</v>
      </c>
      <c r="X533" s="302"/>
      <c r="Y533" s="289"/>
      <c r="Z533" s="290"/>
      <c r="AA533" s="972">
        <f t="shared" si="43"/>
        <v>0</v>
      </c>
      <c r="AB533" s="293"/>
      <c r="AC533" s="280">
        <f t="shared" si="44"/>
        <v>0</v>
      </c>
      <c r="AD533" s="280">
        <f t="shared" si="41"/>
        <v>0</v>
      </c>
      <c r="AE533" s="280">
        <f t="shared" si="45"/>
        <v>0</v>
      </c>
      <c r="AF533" s="280">
        <f t="shared" si="42"/>
        <v>0</v>
      </c>
      <c r="AG533" s="294"/>
    </row>
    <row r="534" spans="1:33" s="22" customFormat="1" ht="16.5" customHeight="1" x14ac:dyDescent="0.2">
      <c r="A534" s="324">
        <v>517</v>
      </c>
      <c r="B534" s="325"/>
      <c r="C534" s="326"/>
      <c r="D534" s="327"/>
      <c r="E534" s="359"/>
      <c r="F534" s="328"/>
      <c r="G534" s="341"/>
      <c r="H534" s="342"/>
      <c r="I534" s="330"/>
      <c r="J534" s="331"/>
      <c r="K534" s="344"/>
      <c r="L534" s="333"/>
      <c r="M534" s="333"/>
      <c r="N534" s="345"/>
      <c r="O534" s="346"/>
      <c r="P534" s="347"/>
      <c r="Q534" s="348"/>
      <c r="R534" s="349"/>
      <c r="S534" s="339"/>
      <c r="T534" s="332"/>
      <c r="U534" s="340"/>
      <c r="V534" s="333"/>
      <c r="W534" s="450" t="s">
        <v>40</v>
      </c>
      <c r="X534" s="302"/>
      <c r="Y534" s="289"/>
      <c r="Z534" s="290"/>
      <c r="AA534" s="972">
        <f t="shared" si="43"/>
        <v>0</v>
      </c>
      <c r="AB534" s="293"/>
      <c r="AC534" s="280">
        <f t="shared" si="44"/>
        <v>0</v>
      </c>
      <c r="AD534" s="280">
        <f t="shared" si="41"/>
        <v>0</v>
      </c>
      <c r="AE534" s="280">
        <f t="shared" si="45"/>
        <v>0</v>
      </c>
      <c r="AF534" s="280">
        <f t="shared" si="42"/>
        <v>0</v>
      </c>
      <c r="AG534" s="294"/>
    </row>
    <row r="535" spans="1:33" s="22" customFormat="1" ht="16.5" customHeight="1" x14ac:dyDescent="0.2">
      <c r="A535" s="324">
        <v>518</v>
      </c>
      <c r="B535" s="325"/>
      <c r="C535" s="326"/>
      <c r="D535" s="327"/>
      <c r="E535" s="359"/>
      <c r="F535" s="328"/>
      <c r="G535" s="341"/>
      <c r="H535" s="342"/>
      <c r="I535" s="330"/>
      <c r="J535" s="331"/>
      <c r="K535" s="344"/>
      <c r="L535" s="333"/>
      <c r="M535" s="333"/>
      <c r="N535" s="345"/>
      <c r="O535" s="346"/>
      <c r="P535" s="347"/>
      <c r="Q535" s="348"/>
      <c r="R535" s="349"/>
      <c r="S535" s="339"/>
      <c r="T535" s="332"/>
      <c r="U535" s="340"/>
      <c r="V535" s="333"/>
      <c r="W535" s="450" t="s">
        <v>40</v>
      </c>
      <c r="X535" s="302"/>
      <c r="Y535" s="289"/>
      <c r="Z535" s="290"/>
      <c r="AA535" s="972">
        <f t="shared" si="43"/>
        <v>0</v>
      </c>
      <c r="AB535" s="293"/>
      <c r="AC535" s="280">
        <f t="shared" si="44"/>
        <v>0</v>
      </c>
      <c r="AD535" s="280">
        <f t="shared" si="41"/>
        <v>0</v>
      </c>
      <c r="AE535" s="280">
        <f t="shared" si="45"/>
        <v>0</v>
      </c>
      <c r="AF535" s="280">
        <f t="shared" si="42"/>
        <v>0</v>
      </c>
      <c r="AG535" s="294"/>
    </row>
    <row r="536" spans="1:33" s="22" customFormat="1" ht="16.5" customHeight="1" x14ac:dyDescent="0.2">
      <c r="A536" s="324">
        <v>519</v>
      </c>
      <c r="B536" s="325"/>
      <c r="C536" s="326"/>
      <c r="D536" s="327"/>
      <c r="E536" s="359"/>
      <c r="F536" s="328"/>
      <c r="G536" s="341"/>
      <c r="H536" s="342"/>
      <c r="I536" s="330"/>
      <c r="J536" s="331"/>
      <c r="K536" s="344"/>
      <c r="L536" s="333"/>
      <c r="M536" s="333"/>
      <c r="N536" s="345"/>
      <c r="O536" s="346"/>
      <c r="P536" s="347"/>
      <c r="Q536" s="348"/>
      <c r="R536" s="349"/>
      <c r="S536" s="339"/>
      <c r="T536" s="332"/>
      <c r="U536" s="340"/>
      <c r="V536" s="333"/>
      <c r="W536" s="450" t="s">
        <v>40</v>
      </c>
      <c r="X536" s="302"/>
      <c r="Y536" s="289"/>
      <c r="Z536" s="290"/>
      <c r="AA536" s="972">
        <f t="shared" si="43"/>
        <v>0</v>
      </c>
      <c r="AB536" s="293"/>
      <c r="AC536" s="280">
        <f t="shared" si="44"/>
        <v>0</v>
      </c>
      <c r="AD536" s="280">
        <f t="shared" si="41"/>
        <v>0</v>
      </c>
      <c r="AE536" s="280">
        <f t="shared" si="45"/>
        <v>0</v>
      </c>
      <c r="AF536" s="280">
        <f t="shared" si="42"/>
        <v>0</v>
      </c>
      <c r="AG536" s="294"/>
    </row>
    <row r="537" spans="1:33" s="22" customFormat="1" ht="16.5" customHeight="1" x14ac:dyDescent="0.2">
      <c r="A537" s="324">
        <v>520</v>
      </c>
      <c r="B537" s="325"/>
      <c r="C537" s="326"/>
      <c r="D537" s="327"/>
      <c r="E537" s="359"/>
      <c r="F537" s="328"/>
      <c r="G537" s="341"/>
      <c r="H537" s="342"/>
      <c r="I537" s="330"/>
      <c r="J537" s="331"/>
      <c r="K537" s="344"/>
      <c r="L537" s="333"/>
      <c r="M537" s="333"/>
      <c r="N537" s="345"/>
      <c r="O537" s="346"/>
      <c r="P537" s="347"/>
      <c r="Q537" s="348"/>
      <c r="R537" s="349"/>
      <c r="S537" s="339"/>
      <c r="T537" s="332"/>
      <c r="U537" s="340"/>
      <c r="V537" s="333"/>
      <c r="W537" s="450" t="s">
        <v>40</v>
      </c>
      <c r="X537" s="302"/>
      <c r="Y537" s="289"/>
      <c r="Z537" s="290"/>
      <c r="AA537" s="972">
        <f t="shared" si="43"/>
        <v>0</v>
      </c>
      <c r="AB537" s="293"/>
      <c r="AC537" s="280">
        <f t="shared" si="44"/>
        <v>0</v>
      </c>
      <c r="AD537" s="280">
        <f t="shared" si="41"/>
        <v>0</v>
      </c>
      <c r="AE537" s="280">
        <f t="shared" si="45"/>
        <v>0</v>
      </c>
      <c r="AF537" s="280">
        <f t="shared" si="42"/>
        <v>0</v>
      </c>
      <c r="AG537" s="294"/>
    </row>
    <row r="538" spans="1:33" s="22" customFormat="1" ht="16.5" customHeight="1" x14ac:dyDescent="0.2">
      <c r="A538" s="324">
        <v>521</v>
      </c>
      <c r="B538" s="325"/>
      <c r="C538" s="326"/>
      <c r="D538" s="327"/>
      <c r="E538" s="359"/>
      <c r="F538" s="328"/>
      <c r="G538" s="341"/>
      <c r="H538" s="342"/>
      <c r="I538" s="330"/>
      <c r="J538" s="331"/>
      <c r="K538" s="344"/>
      <c r="L538" s="333"/>
      <c r="M538" s="333"/>
      <c r="N538" s="345"/>
      <c r="O538" s="346"/>
      <c r="P538" s="347"/>
      <c r="Q538" s="348"/>
      <c r="R538" s="349"/>
      <c r="S538" s="339"/>
      <c r="T538" s="332"/>
      <c r="U538" s="340"/>
      <c r="V538" s="333"/>
      <c r="W538" s="450" t="s">
        <v>40</v>
      </c>
      <c r="X538" s="302"/>
      <c r="Y538" s="289"/>
      <c r="Z538" s="290"/>
      <c r="AA538" s="972">
        <f t="shared" si="43"/>
        <v>0</v>
      </c>
      <c r="AB538" s="293"/>
      <c r="AC538" s="280">
        <f t="shared" si="44"/>
        <v>0</v>
      </c>
      <c r="AD538" s="280">
        <f t="shared" si="41"/>
        <v>0</v>
      </c>
      <c r="AE538" s="280">
        <f t="shared" si="45"/>
        <v>0</v>
      </c>
      <c r="AF538" s="280">
        <f t="shared" si="42"/>
        <v>0</v>
      </c>
      <c r="AG538" s="294"/>
    </row>
    <row r="539" spans="1:33" s="22" customFormat="1" ht="16.5" customHeight="1" x14ac:dyDescent="0.2">
      <c r="A539" s="324">
        <v>522</v>
      </c>
      <c r="B539" s="325"/>
      <c r="C539" s="326"/>
      <c r="D539" s="327"/>
      <c r="E539" s="359"/>
      <c r="F539" s="328"/>
      <c r="G539" s="341"/>
      <c r="H539" s="342"/>
      <c r="I539" s="330"/>
      <c r="J539" s="331"/>
      <c r="K539" s="344"/>
      <c r="L539" s="333"/>
      <c r="M539" s="333"/>
      <c r="N539" s="345"/>
      <c r="O539" s="346"/>
      <c r="P539" s="347"/>
      <c r="Q539" s="348"/>
      <c r="R539" s="349"/>
      <c r="S539" s="339"/>
      <c r="T539" s="332"/>
      <c r="U539" s="340"/>
      <c r="V539" s="333"/>
      <c r="W539" s="450" t="s">
        <v>40</v>
      </c>
      <c r="X539" s="302"/>
      <c r="Y539" s="289"/>
      <c r="Z539" s="290"/>
      <c r="AA539" s="972">
        <f t="shared" si="43"/>
        <v>0</v>
      </c>
      <c r="AB539" s="293"/>
      <c r="AC539" s="280">
        <f t="shared" si="44"/>
        <v>0</v>
      </c>
      <c r="AD539" s="280">
        <f t="shared" si="41"/>
        <v>0</v>
      </c>
      <c r="AE539" s="280">
        <f t="shared" si="45"/>
        <v>0</v>
      </c>
      <c r="AF539" s="280">
        <f t="shared" si="42"/>
        <v>0</v>
      </c>
      <c r="AG539" s="294"/>
    </row>
    <row r="540" spans="1:33" s="22" customFormat="1" ht="16.5" customHeight="1" x14ac:dyDescent="0.2">
      <c r="A540" s="324">
        <v>523</v>
      </c>
      <c r="B540" s="325"/>
      <c r="C540" s="326"/>
      <c r="D540" s="327"/>
      <c r="E540" s="359"/>
      <c r="F540" s="328"/>
      <c r="G540" s="341"/>
      <c r="H540" s="342"/>
      <c r="I540" s="330"/>
      <c r="J540" s="331"/>
      <c r="K540" s="344"/>
      <c r="L540" s="333"/>
      <c r="M540" s="333"/>
      <c r="N540" s="345"/>
      <c r="O540" s="346"/>
      <c r="P540" s="347"/>
      <c r="Q540" s="348"/>
      <c r="R540" s="349"/>
      <c r="S540" s="339"/>
      <c r="T540" s="332"/>
      <c r="U540" s="340"/>
      <c r="V540" s="333"/>
      <c r="W540" s="450" t="s">
        <v>40</v>
      </c>
      <c r="X540" s="302"/>
      <c r="Y540" s="289"/>
      <c r="Z540" s="290"/>
      <c r="AA540" s="972">
        <f t="shared" si="43"/>
        <v>0</v>
      </c>
      <c r="AB540" s="293"/>
      <c r="AC540" s="280">
        <f t="shared" si="44"/>
        <v>0</v>
      </c>
      <c r="AD540" s="280">
        <f t="shared" si="41"/>
        <v>0</v>
      </c>
      <c r="AE540" s="280">
        <f t="shared" si="45"/>
        <v>0</v>
      </c>
      <c r="AF540" s="280">
        <f t="shared" si="42"/>
        <v>0</v>
      </c>
      <c r="AG540" s="294"/>
    </row>
    <row r="541" spans="1:33" s="22" customFormat="1" ht="16.5" customHeight="1" x14ac:dyDescent="0.2">
      <c r="A541" s="324">
        <v>524</v>
      </c>
      <c r="B541" s="325"/>
      <c r="C541" s="326"/>
      <c r="D541" s="327"/>
      <c r="E541" s="359"/>
      <c r="F541" s="328"/>
      <c r="G541" s="341"/>
      <c r="H541" s="342"/>
      <c r="I541" s="330"/>
      <c r="J541" s="331"/>
      <c r="K541" s="344"/>
      <c r="L541" s="333"/>
      <c r="M541" s="333"/>
      <c r="N541" s="345"/>
      <c r="O541" s="346"/>
      <c r="P541" s="347"/>
      <c r="Q541" s="348"/>
      <c r="R541" s="349"/>
      <c r="S541" s="339"/>
      <c r="T541" s="332"/>
      <c r="U541" s="340"/>
      <c r="V541" s="333"/>
      <c r="W541" s="450" t="s">
        <v>40</v>
      </c>
      <c r="X541" s="302"/>
      <c r="Y541" s="289"/>
      <c r="Z541" s="290"/>
      <c r="AA541" s="972">
        <f t="shared" si="43"/>
        <v>0</v>
      </c>
      <c r="AB541" s="293"/>
      <c r="AC541" s="280">
        <f t="shared" si="44"/>
        <v>0</v>
      </c>
      <c r="AD541" s="280">
        <f t="shared" si="41"/>
        <v>0</v>
      </c>
      <c r="AE541" s="280">
        <f t="shared" si="45"/>
        <v>0</v>
      </c>
      <c r="AF541" s="280">
        <f t="shared" si="42"/>
        <v>0</v>
      </c>
      <c r="AG541" s="294"/>
    </row>
    <row r="542" spans="1:33" s="22" customFormat="1" ht="16.5" customHeight="1" x14ac:dyDescent="0.2">
      <c r="A542" s="324">
        <v>525</v>
      </c>
      <c r="B542" s="325"/>
      <c r="C542" s="326"/>
      <c r="D542" s="327"/>
      <c r="E542" s="359"/>
      <c r="F542" s="328"/>
      <c r="G542" s="341"/>
      <c r="H542" s="342"/>
      <c r="I542" s="330"/>
      <c r="J542" s="331"/>
      <c r="K542" s="344"/>
      <c r="L542" s="333"/>
      <c r="M542" s="333"/>
      <c r="N542" s="345"/>
      <c r="O542" s="346"/>
      <c r="P542" s="347"/>
      <c r="Q542" s="348"/>
      <c r="R542" s="349"/>
      <c r="S542" s="339"/>
      <c r="T542" s="332"/>
      <c r="U542" s="340"/>
      <c r="V542" s="333"/>
      <c r="W542" s="450" t="s">
        <v>40</v>
      </c>
      <c r="X542" s="302"/>
      <c r="Y542" s="289"/>
      <c r="Z542" s="290"/>
      <c r="AA542" s="972">
        <f t="shared" si="43"/>
        <v>0</v>
      </c>
      <c r="AB542" s="293"/>
      <c r="AC542" s="280">
        <f t="shared" si="44"/>
        <v>0</v>
      </c>
      <c r="AD542" s="280">
        <f t="shared" si="41"/>
        <v>0</v>
      </c>
      <c r="AE542" s="280">
        <f t="shared" si="45"/>
        <v>0</v>
      </c>
      <c r="AF542" s="280">
        <f t="shared" si="42"/>
        <v>0</v>
      </c>
      <c r="AG542" s="294"/>
    </row>
    <row r="543" spans="1:33" s="22" customFormat="1" ht="16.5" customHeight="1" x14ac:dyDescent="0.2">
      <c r="A543" s="324">
        <v>526</v>
      </c>
      <c r="B543" s="325"/>
      <c r="C543" s="326"/>
      <c r="D543" s="327"/>
      <c r="E543" s="359"/>
      <c r="F543" s="328"/>
      <c r="G543" s="341"/>
      <c r="H543" s="342"/>
      <c r="I543" s="330"/>
      <c r="J543" s="331"/>
      <c r="K543" s="344"/>
      <c r="L543" s="333"/>
      <c r="M543" s="333"/>
      <c r="N543" s="345"/>
      <c r="O543" s="346"/>
      <c r="P543" s="347"/>
      <c r="Q543" s="348"/>
      <c r="R543" s="349"/>
      <c r="S543" s="339"/>
      <c r="T543" s="332"/>
      <c r="U543" s="340"/>
      <c r="V543" s="333"/>
      <c r="W543" s="450" t="s">
        <v>40</v>
      </c>
      <c r="X543" s="302"/>
      <c r="Y543" s="289"/>
      <c r="Z543" s="290"/>
      <c r="AA543" s="972">
        <f t="shared" si="43"/>
        <v>0</v>
      </c>
      <c r="AB543" s="293"/>
      <c r="AC543" s="280">
        <f t="shared" si="44"/>
        <v>0</v>
      </c>
      <c r="AD543" s="280">
        <f t="shared" si="41"/>
        <v>0</v>
      </c>
      <c r="AE543" s="280">
        <f t="shared" si="45"/>
        <v>0</v>
      </c>
      <c r="AF543" s="280">
        <f t="shared" si="42"/>
        <v>0</v>
      </c>
      <c r="AG543" s="294"/>
    </row>
    <row r="544" spans="1:33" s="22" customFormat="1" ht="16.5" customHeight="1" x14ac:dyDescent="0.2">
      <c r="A544" s="324">
        <v>527</v>
      </c>
      <c r="B544" s="325"/>
      <c r="C544" s="326"/>
      <c r="D544" s="327"/>
      <c r="E544" s="359"/>
      <c r="F544" s="328"/>
      <c r="G544" s="341"/>
      <c r="H544" s="342"/>
      <c r="I544" s="330"/>
      <c r="J544" s="331"/>
      <c r="K544" s="344"/>
      <c r="L544" s="333"/>
      <c r="M544" s="333"/>
      <c r="N544" s="345"/>
      <c r="O544" s="346"/>
      <c r="P544" s="347"/>
      <c r="Q544" s="348"/>
      <c r="R544" s="349"/>
      <c r="S544" s="339"/>
      <c r="T544" s="332"/>
      <c r="U544" s="340"/>
      <c r="V544" s="333"/>
      <c r="W544" s="450" t="s">
        <v>40</v>
      </c>
      <c r="X544" s="302"/>
      <c r="Y544" s="289"/>
      <c r="Z544" s="290"/>
      <c r="AA544" s="972">
        <f t="shared" si="43"/>
        <v>0</v>
      </c>
      <c r="AB544" s="293"/>
      <c r="AC544" s="280">
        <f t="shared" si="44"/>
        <v>0</v>
      </c>
      <c r="AD544" s="280">
        <f t="shared" si="41"/>
        <v>0</v>
      </c>
      <c r="AE544" s="280">
        <f t="shared" si="45"/>
        <v>0</v>
      </c>
      <c r="AF544" s="280">
        <f t="shared" si="42"/>
        <v>0</v>
      </c>
      <c r="AG544" s="294"/>
    </row>
    <row r="545" spans="1:33" s="22" customFormat="1" ht="16.5" customHeight="1" x14ac:dyDescent="0.2">
      <c r="A545" s="324">
        <v>528</v>
      </c>
      <c r="B545" s="325"/>
      <c r="C545" s="326"/>
      <c r="D545" s="327"/>
      <c r="E545" s="359"/>
      <c r="F545" s="328"/>
      <c r="G545" s="341"/>
      <c r="H545" s="342"/>
      <c r="I545" s="330"/>
      <c r="J545" s="331"/>
      <c r="K545" s="344"/>
      <c r="L545" s="333"/>
      <c r="M545" s="333"/>
      <c r="N545" s="345"/>
      <c r="O545" s="346"/>
      <c r="P545" s="347"/>
      <c r="Q545" s="348"/>
      <c r="R545" s="349"/>
      <c r="S545" s="339"/>
      <c r="T545" s="332"/>
      <c r="U545" s="340"/>
      <c r="V545" s="333"/>
      <c r="W545" s="450" t="s">
        <v>40</v>
      </c>
      <c r="X545" s="302"/>
      <c r="Y545" s="289"/>
      <c r="Z545" s="290"/>
      <c r="AA545" s="972">
        <f t="shared" si="43"/>
        <v>0</v>
      </c>
      <c r="AB545" s="293"/>
      <c r="AC545" s="280">
        <f t="shared" si="44"/>
        <v>0</v>
      </c>
      <c r="AD545" s="280">
        <f t="shared" si="41"/>
        <v>0</v>
      </c>
      <c r="AE545" s="280">
        <f t="shared" si="45"/>
        <v>0</v>
      </c>
      <c r="AF545" s="280">
        <f t="shared" si="42"/>
        <v>0</v>
      </c>
      <c r="AG545" s="294"/>
    </row>
    <row r="546" spans="1:33" s="22" customFormat="1" ht="16.5" customHeight="1" x14ac:dyDescent="0.2">
      <c r="A546" s="324">
        <v>529</v>
      </c>
      <c r="B546" s="325"/>
      <c r="C546" s="326"/>
      <c r="D546" s="327"/>
      <c r="E546" s="359"/>
      <c r="F546" s="328"/>
      <c r="G546" s="341"/>
      <c r="H546" s="342"/>
      <c r="I546" s="330"/>
      <c r="J546" s="331"/>
      <c r="K546" s="344"/>
      <c r="L546" s="333"/>
      <c r="M546" s="333"/>
      <c r="N546" s="345"/>
      <c r="O546" s="346"/>
      <c r="P546" s="347"/>
      <c r="Q546" s="348"/>
      <c r="R546" s="349"/>
      <c r="S546" s="339"/>
      <c r="T546" s="332"/>
      <c r="U546" s="340"/>
      <c r="V546" s="333"/>
      <c r="W546" s="450" t="s">
        <v>40</v>
      </c>
      <c r="X546" s="302"/>
      <c r="Y546" s="289"/>
      <c r="Z546" s="290"/>
      <c r="AA546" s="972">
        <f t="shared" si="43"/>
        <v>0</v>
      </c>
      <c r="AB546" s="293"/>
      <c r="AC546" s="280">
        <f t="shared" si="44"/>
        <v>0</v>
      </c>
      <c r="AD546" s="280">
        <f t="shared" si="41"/>
        <v>0</v>
      </c>
      <c r="AE546" s="280">
        <f t="shared" si="45"/>
        <v>0</v>
      </c>
      <c r="AF546" s="280">
        <f t="shared" si="42"/>
        <v>0</v>
      </c>
      <c r="AG546" s="294"/>
    </row>
    <row r="547" spans="1:33" s="22" customFormat="1" ht="16.5" customHeight="1" x14ac:dyDescent="0.2">
      <c r="A547" s="324">
        <v>530</v>
      </c>
      <c r="B547" s="325"/>
      <c r="C547" s="326"/>
      <c r="D547" s="327"/>
      <c r="E547" s="359"/>
      <c r="F547" s="328"/>
      <c r="G547" s="341"/>
      <c r="H547" s="342"/>
      <c r="I547" s="330"/>
      <c r="J547" s="331"/>
      <c r="K547" s="344"/>
      <c r="L547" s="333"/>
      <c r="M547" s="333"/>
      <c r="N547" s="345"/>
      <c r="O547" s="346"/>
      <c r="P547" s="347"/>
      <c r="Q547" s="348"/>
      <c r="R547" s="349"/>
      <c r="S547" s="339"/>
      <c r="T547" s="332"/>
      <c r="U547" s="340"/>
      <c r="V547" s="333"/>
      <c r="W547" s="450" t="s">
        <v>40</v>
      </c>
      <c r="X547" s="302"/>
      <c r="Y547" s="289"/>
      <c r="Z547" s="290"/>
      <c r="AA547" s="972">
        <f t="shared" si="43"/>
        <v>0</v>
      </c>
      <c r="AB547" s="293"/>
      <c r="AC547" s="280">
        <f t="shared" si="44"/>
        <v>0</v>
      </c>
      <c r="AD547" s="280">
        <f t="shared" si="41"/>
        <v>0</v>
      </c>
      <c r="AE547" s="280">
        <f t="shared" si="45"/>
        <v>0</v>
      </c>
      <c r="AF547" s="280">
        <f t="shared" si="42"/>
        <v>0</v>
      </c>
      <c r="AG547" s="294"/>
    </row>
    <row r="548" spans="1:33" s="22" customFormat="1" ht="16.5" customHeight="1" x14ac:dyDescent="0.2">
      <c r="A548" s="324">
        <v>531</v>
      </c>
      <c r="B548" s="325"/>
      <c r="C548" s="326"/>
      <c r="D548" s="327"/>
      <c r="E548" s="359"/>
      <c r="F548" s="328"/>
      <c r="G548" s="341"/>
      <c r="H548" s="342"/>
      <c r="I548" s="330"/>
      <c r="J548" s="331"/>
      <c r="K548" s="344"/>
      <c r="L548" s="333"/>
      <c r="M548" s="333"/>
      <c r="N548" s="345"/>
      <c r="O548" s="346"/>
      <c r="P548" s="347"/>
      <c r="Q548" s="348"/>
      <c r="R548" s="349"/>
      <c r="S548" s="339"/>
      <c r="T548" s="332"/>
      <c r="U548" s="340"/>
      <c r="V548" s="333"/>
      <c r="W548" s="450" t="s">
        <v>40</v>
      </c>
      <c r="X548" s="302"/>
      <c r="Y548" s="289"/>
      <c r="Z548" s="290"/>
      <c r="AA548" s="972">
        <f t="shared" si="43"/>
        <v>0</v>
      </c>
      <c r="AB548" s="293"/>
      <c r="AC548" s="280">
        <f t="shared" si="44"/>
        <v>0</v>
      </c>
      <c r="AD548" s="280">
        <f t="shared" si="41"/>
        <v>0</v>
      </c>
      <c r="AE548" s="280">
        <f t="shared" si="45"/>
        <v>0</v>
      </c>
      <c r="AF548" s="280">
        <f t="shared" si="42"/>
        <v>0</v>
      </c>
      <c r="AG548" s="294"/>
    </row>
    <row r="549" spans="1:33" s="22" customFormat="1" ht="16.5" customHeight="1" x14ac:dyDescent="0.2">
      <c r="A549" s="324">
        <v>532</v>
      </c>
      <c r="B549" s="325"/>
      <c r="C549" s="326"/>
      <c r="D549" s="327"/>
      <c r="E549" s="359"/>
      <c r="F549" s="328"/>
      <c r="G549" s="341"/>
      <c r="H549" s="342"/>
      <c r="I549" s="330"/>
      <c r="J549" s="331"/>
      <c r="K549" s="344"/>
      <c r="L549" s="333"/>
      <c r="M549" s="333"/>
      <c r="N549" s="345"/>
      <c r="O549" s="346"/>
      <c r="P549" s="347"/>
      <c r="Q549" s="348"/>
      <c r="R549" s="349"/>
      <c r="S549" s="339"/>
      <c r="T549" s="332"/>
      <c r="U549" s="340"/>
      <c r="V549" s="333"/>
      <c r="W549" s="450" t="s">
        <v>40</v>
      </c>
      <c r="X549" s="302"/>
      <c r="Y549" s="289"/>
      <c r="Z549" s="290"/>
      <c r="AA549" s="972">
        <f t="shared" si="43"/>
        <v>0</v>
      </c>
      <c r="AB549" s="293"/>
      <c r="AC549" s="280">
        <f t="shared" si="44"/>
        <v>0</v>
      </c>
      <c r="AD549" s="280">
        <f t="shared" si="41"/>
        <v>0</v>
      </c>
      <c r="AE549" s="280">
        <f t="shared" si="45"/>
        <v>0</v>
      </c>
      <c r="AF549" s="280">
        <f t="shared" si="42"/>
        <v>0</v>
      </c>
      <c r="AG549" s="294"/>
    </row>
    <row r="550" spans="1:33" s="22" customFormat="1" ht="16.5" customHeight="1" x14ac:dyDescent="0.2">
      <c r="A550" s="324">
        <v>533</v>
      </c>
      <c r="B550" s="325"/>
      <c r="C550" s="326"/>
      <c r="D550" s="327"/>
      <c r="E550" s="359"/>
      <c r="F550" s="328"/>
      <c r="G550" s="341"/>
      <c r="H550" s="342"/>
      <c r="I550" s="330"/>
      <c r="J550" s="331"/>
      <c r="K550" s="344"/>
      <c r="L550" s="333"/>
      <c r="M550" s="333"/>
      <c r="N550" s="345"/>
      <c r="O550" s="346"/>
      <c r="P550" s="347"/>
      <c r="Q550" s="348"/>
      <c r="R550" s="349"/>
      <c r="S550" s="339"/>
      <c r="T550" s="332"/>
      <c r="U550" s="340"/>
      <c r="V550" s="333"/>
      <c r="W550" s="450" t="s">
        <v>40</v>
      </c>
      <c r="X550" s="302"/>
      <c r="Y550" s="289"/>
      <c r="Z550" s="290"/>
      <c r="AA550" s="972">
        <f t="shared" si="43"/>
        <v>0</v>
      </c>
      <c r="AB550" s="293"/>
      <c r="AC550" s="280">
        <f t="shared" si="44"/>
        <v>0</v>
      </c>
      <c r="AD550" s="280">
        <f t="shared" si="41"/>
        <v>0</v>
      </c>
      <c r="AE550" s="280">
        <f t="shared" si="45"/>
        <v>0</v>
      </c>
      <c r="AF550" s="280">
        <f t="shared" si="42"/>
        <v>0</v>
      </c>
      <c r="AG550" s="294"/>
    </row>
    <row r="551" spans="1:33" s="22" customFormat="1" ht="16.5" customHeight="1" x14ac:dyDescent="0.2">
      <c r="A551" s="324">
        <v>534</v>
      </c>
      <c r="B551" s="325"/>
      <c r="C551" s="326"/>
      <c r="D551" s="327"/>
      <c r="E551" s="359"/>
      <c r="F551" s="328"/>
      <c r="G551" s="341"/>
      <c r="H551" s="342"/>
      <c r="I551" s="330"/>
      <c r="J551" s="331"/>
      <c r="K551" s="344"/>
      <c r="L551" s="333"/>
      <c r="M551" s="333"/>
      <c r="N551" s="345"/>
      <c r="O551" s="346"/>
      <c r="P551" s="347"/>
      <c r="Q551" s="348"/>
      <c r="R551" s="349"/>
      <c r="S551" s="339"/>
      <c r="T551" s="332"/>
      <c r="U551" s="340"/>
      <c r="V551" s="333"/>
      <c r="W551" s="450" t="s">
        <v>40</v>
      </c>
      <c r="X551" s="302"/>
      <c r="Y551" s="289"/>
      <c r="Z551" s="290"/>
      <c r="AA551" s="972">
        <f t="shared" si="43"/>
        <v>0</v>
      </c>
      <c r="AB551" s="293"/>
      <c r="AC551" s="280">
        <f t="shared" si="44"/>
        <v>0</v>
      </c>
      <c r="AD551" s="280">
        <f t="shared" si="41"/>
        <v>0</v>
      </c>
      <c r="AE551" s="280">
        <f t="shared" si="45"/>
        <v>0</v>
      </c>
      <c r="AF551" s="280">
        <f t="shared" si="42"/>
        <v>0</v>
      </c>
      <c r="AG551" s="294"/>
    </row>
    <row r="552" spans="1:33" s="22" customFormat="1" ht="16.5" customHeight="1" x14ac:dyDescent="0.2">
      <c r="A552" s="324">
        <v>535</v>
      </c>
      <c r="B552" s="325"/>
      <c r="C552" s="326"/>
      <c r="D552" s="327"/>
      <c r="E552" s="359"/>
      <c r="F552" s="328"/>
      <c r="G552" s="341"/>
      <c r="H552" s="342"/>
      <c r="I552" s="330"/>
      <c r="J552" s="331"/>
      <c r="K552" s="344"/>
      <c r="L552" s="333"/>
      <c r="M552" s="333"/>
      <c r="N552" s="345"/>
      <c r="O552" s="346"/>
      <c r="P552" s="347"/>
      <c r="Q552" s="348"/>
      <c r="R552" s="349"/>
      <c r="S552" s="339"/>
      <c r="T552" s="332"/>
      <c r="U552" s="340"/>
      <c r="V552" s="333"/>
      <c r="W552" s="450" t="s">
        <v>40</v>
      </c>
      <c r="X552" s="302"/>
      <c r="Y552" s="289"/>
      <c r="Z552" s="290"/>
      <c r="AA552" s="972">
        <f t="shared" si="43"/>
        <v>0</v>
      </c>
      <c r="AB552" s="293"/>
      <c r="AC552" s="280">
        <f t="shared" si="44"/>
        <v>0</v>
      </c>
      <c r="AD552" s="280">
        <f t="shared" si="41"/>
        <v>0</v>
      </c>
      <c r="AE552" s="280">
        <f t="shared" si="45"/>
        <v>0</v>
      </c>
      <c r="AF552" s="280">
        <f t="shared" si="42"/>
        <v>0</v>
      </c>
      <c r="AG552" s="294"/>
    </row>
    <row r="553" spans="1:33" s="22" customFormat="1" ht="16.5" customHeight="1" x14ac:dyDescent="0.2">
      <c r="A553" s="324">
        <v>536</v>
      </c>
      <c r="B553" s="325"/>
      <c r="C553" s="326"/>
      <c r="D553" s="327"/>
      <c r="E553" s="359"/>
      <c r="F553" s="328"/>
      <c r="G553" s="341"/>
      <c r="H553" s="342"/>
      <c r="I553" s="330"/>
      <c r="J553" s="331"/>
      <c r="K553" s="344"/>
      <c r="L553" s="333"/>
      <c r="M553" s="333"/>
      <c r="N553" s="345"/>
      <c r="O553" s="346"/>
      <c r="P553" s="347"/>
      <c r="Q553" s="348"/>
      <c r="R553" s="349"/>
      <c r="S553" s="339"/>
      <c r="T553" s="332"/>
      <c r="U553" s="340"/>
      <c r="V553" s="333"/>
      <c r="W553" s="450" t="s">
        <v>40</v>
      </c>
      <c r="X553" s="302"/>
      <c r="Y553" s="289"/>
      <c r="Z553" s="290"/>
      <c r="AA553" s="972">
        <f t="shared" si="43"/>
        <v>0</v>
      </c>
      <c r="AB553" s="293"/>
      <c r="AC553" s="280">
        <f t="shared" si="44"/>
        <v>0</v>
      </c>
      <c r="AD553" s="280">
        <f t="shared" si="41"/>
        <v>0</v>
      </c>
      <c r="AE553" s="280">
        <f t="shared" si="45"/>
        <v>0</v>
      </c>
      <c r="AF553" s="280">
        <f t="shared" si="42"/>
        <v>0</v>
      </c>
      <c r="AG553" s="294"/>
    </row>
    <row r="554" spans="1:33" s="22" customFormat="1" ht="16.5" customHeight="1" x14ac:dyDescent="0.2">
      <c r="A554" s="324">
        <v>537</v>
      </c>
      <c r="B554" s="325"/>
      <c r="C554" s="326"/>
      <c r="D554" s="327"/>
      <c r="E554" s="359"/>
      <c r="F554" s="328"/>
      <c r="G554" s="341"/>
      <c r="H554" s="342"/>
      <c r="I554" s="330"/>
      <c r="J554" s="331"/>
      <c r="K554" s="344"/>
      <c r="L554" s="333"/>
      <c r="M554" s="333"/>
      <c r="N554" s="345"/>
      <c r="O554" s="346"/>
      <c r="P554" s="347"/>
      <c r="Q554" s="348"/>
      <c r="R554" s="349"/>
      <c r="S554" s="339"/>
      <c r="T554" s="332"/>
      <c r="U554" s="340"/>
      <c r="V554" s="333"/>
      <c r="W554" s="450" t="s">
        <v>40</v>
      </c>
      <c r="X554" s="302"/>
      <c r="Y554" s="289"/>
      <c r="Z554" s="290"/>
      <c r="AA554" s="972">
        <f t="shared" si="43"/>
        <v>0</v>
      </c>
      <c r="AB554" s="293"/>
      <c r="AC554" s="280">
        <f t="shared" si="44"/>
        <v>0</v>
      </c>
      <c r="AD554" s="280">
        <f t="shared" si="41"/>
        <v>0</v>
      </c>
      <c r="AE554" s="280">
        <f t="shared" si="45"/>
        <v>0</v>
      </c>
      <c r="AF554" s="280">
        <f t="shared" si="42"/>
        <v>0</v>
      </c>
      <c r="AG554" s="294"/>
    </row>
    <row r="555" spans="1:33" s="22" customFormat="1" ht="16.5" customHeight="1" x14ac:dyDescent="0.2">
      <c r="A555" s="324">
        <v>538</v>
      </c>
      <c r="B555" s="325"/>
      <c r="C555" s="326"/>
      <c r="D555" s="327"/>
      <c r="E555" s="359"/>
      <c r="F555" s="328"/>
      <c r="G555" s="341"/>
      <c r="H555" s="342"/>
      <c r="I555" s="330"/>
      <c r="J555" s="331"/>
      <c r="K555" s="344"/>
      <c r="L555" s="333"/>
      <c r="M555" s="333"/>
      <c r="N555" s="345"/>
      <c r="O555" s="346"/>
      <c r="P555" s="347"/>
      <c r="Q555" s="348"/>
      <c r="R555" s="349"/>
      <c r="S555" s="339"/>
      <c r="T555" s="332"/>
      <c r="U555" s="340"/>
      <c r="V555" s="333"/>
      <c r="W555" s="450" t="s">
        <v>40</v>
      </c>
      <c r="X555" s="302"/>
      <c r="Y555" s="289"/>
      <c r="Z555" s="290"/>
      <c r="AA555" s="972">
        <f t="shared" si="43"/>
        <v>0</v>
      </c>
      <c r="AB555" s="293"/>
      <c r="AC555" s="280">
        <f t="shared" si="44"/>
        <v>0</v>
      </c>
      <c r="AD555" s="280">
        <f t="shared" si="41"/>
        <v>0</v>
      </c>
      <c r="AE555" s="280">
        <f t="shared" si="45"/>
        <v>0</v>
      </c>
      <c r="AF555" s="280">
        <f t="shared" si="42"/>
        <v>0</v>
      </c>
      <c r="AG555" s="294"/>
    </row>
    <row r="556" spans="1:33" s="22" customFormat="1" ht="16.5" customHeight="1" x14ac:dyDescent="0.2">
      <c r="A556" s="324">
        <v>539</v>
      </c>
      <c r="B556" s="325"/>
      <c r="C556" s="326"/>
      <c r="D556" s="327"/>
      <c r="E556" s="359"/>
      <c r="F556" s="328"/>
      <c r="G556" s="341"/>
      <c r="H556" s="342"/>
      <c r="I556" s="330"/>
      <c r="J556" s="331"/>
      <c r="K556" s="344"/>
      <c r="L556" s="333"/>
      <c r="M556" s="333"/>
      <c r="N556" s="345"/>
      <c r="O556" s="346"/>
      <c r="P556" s="347"/>
      <c r="Q556" s="348"/>
      <c r="R556" s="349"/>
      <c r="S556" s="339"/>
      <c r="T556" s="332"/>
      <c r="U556" s="340"/>
      <c r="V556" s="333"/>
      <c r="W556" s="450" t="s">
        <v>40</v>
      </c>
      <c r="X556" s="302"/>
      <c r="Y556" s="289"/>
      <c r="Z556" s="290"/>
      <c r="AA556" s="972">
        <f t="shared" si="43"/>
        <v>0</v>
      </c>
      <c r="AB556" s="293"/>
      <c r="AC556" s="280">
        <f t="shared" si="44"/>
        <v>0</v>
      </c>
      <c r="AD556" s="280">
        <f t="shared" si="41"/>
        <v>0</v>
      </c>
      <c r="AE556" s="280">
        <f t="shared" si="45"/>
        <v>0</v>
      </c>
      <c r="AF556" s="280">
        <f t="shared" si="42"/>
        <v>0</v>
      </c>
      <c r="AG556" s="294"/>
    </row>
    <row r="557" spans="1:33" s="22" customFormat="1" ht="16.5" customHeight="1" x14ac:dyDescent="0.2">
      <c r="A557" s="324">
        <v>540</v>
      </c>
      <c r="B557" s="325"/>
      <c r="C557" s="326"/>
      <c r="D557" s="327"/>
      <c r="E557" s="359"/>
      <c r="F557" s="328"/>
      <c r="G557" s="341"/>
      <c r="H557" s="342"/>
      <c r="I557" s="330"/>
      <c r="J557" s="331"/>
      <c r="K557" s="344"/>
      <c r="L557" s="333"/>
      <c r="M557" s="333"/>
      <c r="N557" s="345"/>
      <c r="O557" s="346"/>
      <c r="P557" s="347"/>
      <c r="Q557" s="348"/>
      <c r="R557" s="349"/>
      <c r="S557" s="339"/>
      <c r="T557" s="332"/>
      <c r="U557" s="340"/>
      <c r="V557" s="333"/>
      <c r="W557" s="450" t="s">
        <v>40</v>
      </c>
      <c r="X557" s="302"/>
      <c r="Y557" s="289"/>
      <c r="Z557" s="290"/>
      <c r="AA557" s="972">
        <f t="shared" si="43"/>
        <v>0</v>
      </c>
      <c r="AB557" s="293"/>
      <c r="AC557" s="280">
        <f t="shared" si="44"/>
        <v>0</v>
      </c>
      <c r="AD557" s="280">
        <f t="shared" si="41"/>
        <v>0</v>
      </c>
      <c r="AE557" s="280">
        <f t="shared" si="45"/>
        <v>0</v>
      </c>
      <c r="AF557" s="280">
        <f t="shared" si="42"/>
        <v>0</v>
      </c>
      <c r="AG557" s="294"/>
    </row>
    <row r="558" spans="1:33" s="22" customFormat="1" ht="16.5" customHeight="1" x14ac:dyDescent="0.2">
      <c r="A558" s="324">
        <v>541</v>
      </c>
      <c r="B558" s="325"/>
      <c r="C558" s="326"/>
      <c r="D558" s="327"/>
      <c r="E558" s="359"/>
      <c r="F558" s="328"/>
      <c r="G558" s="341"/>
      <c r="H558" s="342"/>
      <c r="I558" s="330"/>
      <c r="J558" s="331"/>
      <c r="K558" s="344"/>
      <c r="L558" s="333"/>
      <c r="M558" s="333"/>
      <c r="N558" s="345"/>
      <c r="O558" s="346"/>
      <c r="P558" s="347"/>
      <c r="Q558" s="348"/>
      <c r="R558" s="349"/>
      <c r="S558" s="339"/>
      <c r="T558" s="332"/>
      <c r="U558" s="340"/>
      <c r="V558" s="333"/>
      <c r="W558" s="450" t="s">
        <v>40</v>
      </c>
      <c r="X558" s="302"/>
      <c r="Y558" s="289"/>
      <c r="Z558" s="290"/>
      <c r="AA558" s="972">
        <f t="shared" si="43"/>
        <v>0</v>
      </c>
      <c r="AB558" s="293"/>
      <c r="AC558" s="280">
        <f t="shared" si="44"/>
        <v>0</v>
      </c>
      <c r="AD558" s="280">
        <f t="shared" si="41"/>
        <v>0</v>
      </c>
      <c r="AE558" s="280">
        <f t="shared" si="45"/>
        <v>0</v>
      </c>
      <c r="AF558" s="280">
        <f t="shared" si="42"/>
        <v>0</v>
      </c>
      <c r="AG558" s="294"/>
    </row>
    <row r="559" spans="1:33" s="22" customFormat="1" ht="16.5" customHeight="1" x14ac:dyDescent="0.2">
      <c r="A559" s="324">
        <v>542</v>
      </c>
      <c r="B559" s="325"/>
      <c r="C559" s="326"/>
      <c r="D559" s="327"/>
      <c r="E559" s="359"/>
      <c r="F559" s="328"/>
      <c r="G559" s="341"/>
      <c r="H559" s="342"/>
      <c r="I559" s="330"/>
      <c r="J559" s="331"/>
      <c r="K559" s="344"/>
      <c r="L559" s="333"/>
      <c r="M559" s="333"/>
      <c r="N559" s="345"/>
      <c r="O559" s="346"/>
      <c r="P559" s="347"/>
      <c r="Q559" s="348"/>
      <c r="R559" s="349"/>
      <c r="S559" s="339"/>
      <c r="T559" s="332"/>
      <c r="U559" s="340"/>
      <c r="V559" s="333"/>
      <c r="W559" s="450" t="s">
        <v>40</v>
      </c>
      <c r="X559" s="302"/>
      <c r="Y559" s="289"/>
      <c r="Z559" s="290"/>
      <c r="AA559" s="972">
        <f t="shared" si="43"/>
        <v>0</v>
      </c>
      <c r="AB559" s="293"/>
      <c r="AC559" s="280">
        <f t="shared" si="44"/>
        <v>0</v>
      </c>
      <c r="AD559" s="280">
        <f t="shared" si="41"/>
        <v>0</v>
      </c>
      <c r="AE559" s="280">
        <f t="shared" si="45"/>
        <v>0</v>
      </c>
      <c r="AF559" s="280">
        <f t="shared" si="42"/>
        <v>0</v>
      </c>
      <c r="AG559" s="294"/>
    </row>
    <row r="560" spans="1:33" s="22" customFormat="1" ht="16.5" customHeight="1" x14ac:dyDescent="0.2">
      <c r="A560" s="324">
        <v>543</v>
      </c>
      <c r="B560" s="325"/>
      <c r="C560" s="326"/>
      <c r="D560" s="327"/>
      <c r="E560" s="359"/>
      <c r="F560" s="328"/>
      <c r="G560" s="341"/>
      <c r="H560" s="342"/>
      <c r="I560" s="330"/>
      <c r="J560" s="331"/>
      <c r="K560" s="344"/>
      <c r="L560" s="333"/>
      <c r="M560" s="333"/>
      <c r="N560" s="345"/>
      <c r="O560" s="346"/>
      <c r="P560" s="347"/>
      <c r="Q560" s="348"/>
      <c r="R560" s="349"/>
      <c r="S560" s="339"/>
      <c r="T560" s="332"/>
      <c r="U560" s="340"/>
      <c r="V560" s="333"/>
      <c r="W560" s="450" t="s">
        <v>40</v>
      </c>
      <c r="X560" s="302"/>
      <c r="Y560" s="289"/>
      <c r="Z560" s="290"/>
      <c r="AA560" s="972">
        <f t="shared" si="43"/>
        <v>0</v>
      </c>
      <c r="AB560" s="293"/>
      <c r="AC560" s="280">
        <f t="shared" si="44"/>
        <v>0</v>
      </c>
      <c r="AD560" s="280">
        <f t="shared" si="41"/>
        <v>0</v>
      </c>
      <c r="AE560" s="280">
        <f t="shared" si="45"/>
        <v>0</v>
      </c>
      <c r="AF560" s="280">
        <f t="shared" si="42"/>
        <v>0</v>
      </c>
      <c r="AG560" s="294"/>
    </row>
    <row r="561" spans="1:33" s="22" customFormat="1" ht="16.5" customHeight="1" x14ac:dyDescent="0.2">
      <c r="A561" s="324">
        <v>544</v>
      </c>
      <c r="B561" s="325"/>
      <c r="C561" s="326"/>
      <c r="D561" s="327"/>
      <c r="E561" s="359"/>
      <c r="F561" s="328"/>
      <c r="G561" s="341"/>
      <c r="H561" s="342"/>
      <c r="I561" s="330"/>
      <c r="J561" s="331"/>
      <c r="K561" s="344"/>
      <c r="L561" s="333"/>
      <c r="M561" s="333"/>
      <c r="N561" s="345"/>
      <c r="O561" s="346"/>
      <c r="P561" s="347"/>
      <c r="Q561" s="348"/>
      <c r="R561" s="349"/>
      <c r="S561" s="339"/>
      <c r="T561" s="332"/>
      <c r="U561" s="340"/>
      <c r="V561" s="333"/>
      <c r="W561" s="450" t="s">
        <v>40</v>
      </c>
      <c r="X561" s="302"/>
      <c r="Y561" s="289"/>
      <c r="Z561" s="290"/>
      <c r="AA561" s="972">
        <f t="shared" si="43"/>
        <v>0</v>
      </c>
      <c r="AB561" s="293"/>
      <c r="AC561" s="280">
        <f t="shared" si="44"/>
        <v>0</v>
      </c>
      <c r="AD561" s="280">
        <f t="shared" si="41"/>
        <v>0</v>
      </c>
      <c r="AE561" s="280">
        <f t="shared" si="45"/>
        <v>0</v>
      </c>
      <c r="AF561" s="280">
        <f t="shared" si="42"/>
        <v>0</v>
      </c>
      <c r="AG561" s="294"/>
    </row>
    <row r="562" spans="1:33" s="22" customFormat="1" ht="16.5" customHeight="1" x14ac:dyDescent="0.2">
      <c r="A562" s="324">
        <v>545</v>
      </c>
      <c r="B562" s="325"/>
      <c r="C562" s="326"/>
      <c r="D562" s="327"/>
      <c r="E562" s="359"/>
      <c r="F562" s="328"/>
      <c r="G562" s="341"/>
      <c r="H562" s="342"/>
      <c r="I562" s="330"/>
      <c r="J562" s="331"/>
      <c r="K562" s="344"/>
      <c r="L562" s="333"/>
      <c r="M562" s="333"/>
      <c r="N562" s="345"/>
      <c r="O562" s="346"/>
      <c r="P562" s="347"/>
      <c r="Q562" s="348"/>
      <c r="R562" s="349"/>
      <c r="S562" s="339"/>
      <c r="T562" s="332"/>
      <c r="U562" s="340"/>
      <c r="V562" s="333"/>
      <c r="W562" s="450" t="s">
        <v>40</v>
      </c>
      <c r="X562" s="302"/>
      <c r="Y562" s="289"/>
      <c r="Z562" s="290"/>
      <c r="AA562" s="972">
        <f t="shared" si="43"/>
        <v>0</v>
      </c>
      <c r="AB562" s="293"/>
      <c r="AC562" s="280">
        <f t="shared" si="44"/>
        <v>0</v>
      </c>
      <c r="AD562" s="280">
        <f t="shared" si="41"/>
        <v>0</v>
      </c>
      <c r="AE562" s="280">
        <f t="shared" si="45"/>
        <v>0</v>
      </c>
      <c r="AF562" s="280">
        <f t="shared" si="42"/>
        <v>0</v>
      </c>
      <c r="AG562" s="294"/>
    </row>
    <row r="563" spans="1:33" s="22" customFormat="1" ht="16.5" customHeight="1" x14ac:dyDescent="0.2">
      <c r="A563" s="324">
        <v>546</v>
      </c>
      <c r="B563" s="325"/>
      <c r="C563" s="326"/>
      <c r="D563" s="327"/>
      <c r="E563" s="359"/>
      <c r="F563" s="328"/>
      <c r="G563" s="341"/>
      <c r="H563" s="342"/>
      <c r="I563" s="330"/>
      <c r="J563" s="331"/>
      <c r="K563" s="344"/>
      <c r="L563" s="333"/>
      <c r="M563" s="333"/>
      <c r="N563" s="345"/>
      <c r="O563" s="346"/>
      <c r="P563" s="347"/>
      <c r="Q563" s="348"/>
      <c r="R563" s="349"/>
      <c r="S563" s="339"/>
      <c r="T563" s="332"/>
      <c r="U563" s="340"/>
      <c r="V563" s="333"/>
      <c r="W563" s="450" t="s">
        <v>40</v>
      </c>
      <c r="X563" s="302"/>
      <c r="Y563" s="289"/>
      <c r="Z563" s="290"/>
      <c r="AA563" s="972">
        <f t="shared" si="43"/>
        <v>0</v>
      </c>
      <c r="AB563" s="293"/>
      <c r="AC563" s="280">
        <f t="shared" si="44"/>
        <v>0</v>
      </c>
      <c r="AD563" s="280">
        <f t="shared" si="41"/>
        <v>0</v>
      </c>
      <c r="AE563" s="280">
        <f t="shared" si="45"/>
        <v>0</v>
      </c>
      <c r="AF563" s="280">
        <f t="shared" si="42"/>
        <v>0</v>
      </c>
      <c r="AG563" s="294"/>
    </row>
    <row r="564" spans="1:33" s="22" customFormat="1" ht="16.5" customHeight="1" x14ac:dyDescent="0.2">
      <c r="A564" s="324">
        <v>547</v>
      </c>
      <c r="B564" s="325"/>
      <c r="C564" s="326"/>
      <c r="D564" s="327"/>
      <c r="E564" s="359"/>
      <c r="F564" s="328"/>
      <c r="G564" s="341"/>
      <c r="H564" s="342"/>
      <c r="I564" s="330"/>
      <c r="J564" s="331"/>
      <c r="K564" s="344"/>
      <c r="L564" s="333"/>
      <c r="M564" s="333"/>
      <c r="N564" s="345"/>
      <c r="O564" s="346"/>
      <c r="P564" s="347"/>
      <c r="Q564" s="348"/>
      <c r="R564" s="349"/>
      <c r="S564" s="339"/>
      <c r="T564" s="332"/>
      <c r="U564" s="340"/>
      <c r="V564" s="333"/>
      <c r="W564" s="450" t="s">
        <v>40</v>
      </c>
      <c r="X564" s="302"/>
      <c r="Y564" s="289"/>
      <c r="Z564" s="290"/>
      <c r="AA564" s="972">
        <f t="shared" si="43"/>
        <v>0</v>
      </c>
      <c r="AB564" s="293"/>
      <c r="AC564" s="280">
        <f t="shared" si="44"/>
        <v>0</v>
      </c>
      <c r="AD564" s="280">
        <f t="shared" si="41"/>
        <v>0</v>
      </c>
      <c r="AE564" s="280">
        <f t="shared" si="45"/>
        <v>0</v>
      </c>
      <c r="AF564" s="280">
        <f t="shared" si="42"/>
        <v>0</v>
      </c>
      <c r="AG564" s="294"/>
    </row>
    <row r="565" spans="1:33" s="22" customFormat="1" ht="16.5" customHeight="1" x14ac:dyDescent="0.2">
      <c r="A565" s="324">
        <v>548</v>
      </c>
      <c r="B565" s="325"/>
      <c r="C565" s="326"/>
      <c r="D565" s="327"/>
      <c r="E565" s="359"/>
      <c r="F565" s="328"/>
      <c r="G565" s="341"/>
      <c r="H565" s="342"/>
      <c r="I565" s="330"/>
      <c r="J565" s="331"/>
      <c r="K565" s="344"/>
      <c r="L565" s="333"/>
      <c r="M565" s="333"/>
      <c r="N565" s="345"/>
      <c r="O565" s="346"/>
      <c r="P565" s="347"/>
      <c r="Q565" s="348"/>
      <c r="R565" s="349"/>
      <c r="S565" s="339"/>
      <c r="T565" s="332"/>
      <c r="U565" s="340"/>
      <c r="V565" s="333"/>
      <c r="W565" s="450" t="s">
        <v>40</v>
      </c>
      <c r="X565" s="302"/>
      <c r="Y565" s="289"/>
      <c r="Z565" s="290"/>
      <c r="AA565" s="972">
        <f t="shared" si="43"/>
        <v>0</v>
      </c>
      <c r="AB565" s="293"/>
      <c r="AC565" s="280">
        <f t="shared" si="44"/>
        <v>0</v>
      </c>
      <c r="AD565" s="280">
        <f t="shared" si="41"/>
        <v>0</v>
      </c>
      <c r="AE565" s="280">
        <f t="shared" si="45"/>
        <v>0</v>
      </c>
      <c r="AF565" s="280">
        <f t="shared" si="42"/>
        <v>0</v>
      </c>
      <c r="AG565" s="294"/>
    </row>
    <row r="566" spans="1:33" s="22" customFormat="1" ht="16.5" customHeight="1" x14ac:dyDescent="0.2">
      <c r="A566" s="324">
        <v>549</v>
      </c>
      <c r="B566" s="325"/>
      <c r="C566" s="326"/>
      <c r="D566" s="327"/>
      <c r="E566" s="359"/>
      <c r="F566" s="328"/>
      <c r="G566" s="341"/>
      <c r="H566" s="342"/>
      <c r="I566" s="330"/>
      <c r="J566" s="331"/>
      <c r="K566" s="344"/>
      <c r="L566" s="333"/>
      <c r="M566" s="333"/>
      <c r="N566" s="345"/>
      <c r="O566" s="346"/>
      <c r="P566" s="347"/>
      <c r="Q566" s="348"/>
      <c r="R566" s="349"/>
      <c r="S566" s="339"/>
      <c r="T566" s="332"/>
      <c r="U566" s="340"/>
      <c r="V566" s="333"/>
      <c r="W566" s="450" t="s">
        <v>40</v>
      </c>
      <c r="X566" s="302"/>
      <c r="Y566" s="289"/>
      <c r="Z566" s="290"/>
      <c r="AA566" s="972">
        <f t="shared" si="43"/>
        <v>0</v>
      </c>
      <c r="AB566" s="293"/>
      <c r="AC566" s="280">
        <f t="shared" si="44"/>
        <v>0</v>
      </c>
      <c r="AD566" s="280">
        <f t="shared" si="41"/>
        <v>0</v>
      </c>
      <c r="AE566" s="280">
        <f t="shared" si="45"/>
        <v>0</v>
      </c>
      <c r="AF566" s="280">
        <f t="shared" si="42"/>
        <v>0</v>
      </c>
      <c r="AG566" s="294"/>
    </row>
    <row r="567" spans="1:33" s="22" customFormat="1" ht="16.5" customHeight="1" thickBot="1" x14ac:dyDescent="0.25">
      <c r="A567" s="324">
        <v>550</v>
      </c>
      <c r="B567" s="325"/>
      <c r="C567" s="326"/>
      <c r="D567" s="327"/>
      <c r="E567" s="361"/>
      <c r="F567" s="328"/>
      <c r="G567" s="341"/>
      <c r="H567" s="342"/>
      <c r="I567" s="330"/>
      <c r="J567" s="331"/>
      <c r="K567" s="344"/>
      <c r="L567" s="333"/>
      <c r="M567" s="333"/>
      <c r="N567" s="345"/>
      <c r="O567" s="346"/>
      <c r="P567" s="347"/>
      <c r="Q567" s="348"/>
      <c r="R567" s="349"/>
      <c r="S567" s="339"/>
      <c r="T567" s="332"/>
      <c r="U567" s="340"/>
      <c r="V567" s="333"/>
      <c r="W567" s="450" t="s">
        <v>40</v>
      </c>
      <c r="X567" s="302"/>
      <c r="Y567" s="295"/>
      <c r="Z567" s="296"/>
      <c r="AA567" s="973">
        <f>IFERROR(X567+Y567,0)</f>
        <v>0</v>
      </c>
      <c r="AB567" s="298"/>
      <c r="AC567" s="280">
        <f t="shared" si="44"/>
        <v>0</v>
      </c>
      <c r="AD567" s="280">
        <f t="shared" si="41"/>
        <v>0</v>
      </c>
      <c r="AE567" s="280">
        <f t="shared" si="45"/>
        <v>0</v>
      </c>
      <c r="AF567" s="280">
        <f t="shared" si="42"/>
        <v>0</v>
      </c>
      <c r="AG567" s="294"/>
    </row>
    <row r="568" spans="1:33" s="19" customFormat="1" x14ac:dyDescent="0.2">
      <c r="A568" s="15"/>
      <c r="B568" s="16"/>
      <c r="C568" s="23"/>
      <c r="D568" s="17"/>
      <c r="E568" s="362"/>
      <c r="F568" s="30"/>
      <c r="G568" s="30"/>
      <c r="H568" s="30"/>
      <c r="I568" s="15"/>
      <c r="J568" s="45"/>
      <c r="K568" s="28"/>
      <c r="L568" s="28"/>
      <c r="M568" s="28"/>
      <c r="N568" s="16"/>
      <c r="O568" s="45"/>
      <c r="P568" s="45"/>
      <c r="Q568" s="45"/>
      <c r="R568" s="45"/>
      <c r="S568" s="24"/>
      <c r="T568" s="29"/>
      <c r="U568" s="18"/>
      <c r="V568" s="18"/>
      <c r="W568" s="48"/>
      <c r="X568" s="303"/>
      <c r="Y568" s="299"/>
      <c r="Z568" s="300"/>
      <c r="AA568" s="280"/>
      <c r="AB568" s="280"/>
      <c r="AC568" s="280"/>
      <c r="AD568" s="281"/>
      <c r="AE568" s="281"/>
      <c r="AF568" s="281"/>
      <c r="AG568" s="281"/>
    </row>
  </sheetData>
  <sheetProtection password="CF27" sheet="1" formatRows="0" selectLockedCells="1" sort="0" autoFilter="0"/>
  <autoFilter ref="B17:AB567"/>
  <mergeCells count="24">
    <mergeCell ref="Y14:AB14"/>
    <mergeCell ref="A16:A17"/>
    <mergeCell ref="B16:D16"/>
    <mergeCell ref="A12:C12"/>
    <mergeCell ref="T12:X12"/>
    <mergeCell ref="A14:A15"/>
    <mergeCell ref="B14:B15"/>
    <mergeCell ref="C14:C15"/>
    <mergeCell ref="D14:D15"/>
    <mergeCell ref="E14:E15"/>
    <mergeCell ref="F14:F15"/>
    <mergeCell ref="G14:H15"/>
    <mergeCell ref="I14:N14"/>
    <mergeCell ref="O14:O15"/>
    <mergeCell ref="P14:R14"/>
    <mergeCell ref="S14:U14"/>
    <mergeCell ref="W14:W15"/>
    <mergeCell ref="M11:N11"/>
    <mergeCell ref="P11:R11"/>
    <mergeCell ref="A1:X1"/>
    <mergeCell ref="A2:X4"/>
    <mergeCell ref="C6:N6"/>
    <mergeCell ref="C7:K7"/>
    <mergeCell ref="C9:G9"/>
  </mergeCells>
  <conditionalFormatting sqref="M11 T11 X11">
    <cfRule type="cellIs" dxfId="51" priority="37" operator="equal">
      <formula>0</formula>
    </cfRule>
  </conditionalFormatting>
  <conditionalFormatting sqref="B18:B567">
    <cfRule type="expression" dxfId="50" priority="42">
      <formula>AND(B18="",OR($X18&lt;&gt;"",$E18&lt;&gt;"",$C18&lt;&gt;"",$D18&lt;&gt;""))</formula>
    </cfRule>
  </conditionalFormatting>
  <conditionalFormatting sqref="F18:H567">
    <cfRule type="expression" dxfId="49" priority="13">
      <formula>AND(F18="",OR($X18&gt;0,AND($E18&lt;&gt;"",ISERROR(SEARCH("guts*",$E18)))))</formula>
    </cfRule>
    <cfRule type="expression" dxfId="48" priority="28" stopIfTrue="1">
      <formula>OR(F18="",AND(F18="",$X18&lt;0))</formula>
    </cfRule>
  </conditionalFormatting>
  <conditionalFormatting sqref="C18:C567">
    <cfRule type="expression" dxfId="47" priority="40">
      <formula>AND(C18="",OR($X18&lt;&gt;"",$B18&lt;&gt;"",$D18&lt;&gt;"",$E18&lt;&gt;""))</formula>
    </cfRule>
  </conditionalFormatting>
  <conditionalFormatting sqref="X16:X17">
    <cfRule type="expression" dxfId="46" priority="39">
      <formula>$X$16&lt;0</formula>
    </cfRule>
  </conditionalFormatting>
  <conditionalFormatting sqref="T12:X12 A12">
    <cfRule type="cellIs" dxfId="45" priority="38" operator="equal">
      <formula>""</formula>
    </cfRule>
  </conditionalFormatting>
  <conditionalFormatting sqref="I18:I567">
    <cfRule type="expression" dxfId="44" priority="36">
      <formula>AND(OR($X18&lt;&gt;"",$E18&lt;&gt;"",$K18&lt;&gt;""),$I18="")</formula>
    </cfRule>
  </conditionalFormatting>
  <conditionalFormatting sqref="N18:N567">
    <cfRule type="expression" dxfId="43" priority="1">
      <formula>AND(OR($X18&lt;&gt;"",$U18&lt;&gt;""),$L18&lt;&gt;"",$N18="",$U18&lt;&gt;$L18)</formula>
    </cfRule>
    <cfRule type="expression" dxfId="42" priority="35">
      <formula>AND(OR($X18&lt;&gt;"",$U18&lt;&gt;""),$L18&lt;&gt;"",ISNONTEXT($N18),$U18&gt;$L18)</formula>
    </cfRule>
  </conditionalFormatting>
  <conditionalFormatting sqref="S18:S567">
    <cfRule type="expression" dxfId="41" priority="34">
      <formula>AND(OR($X18&lt;&gt;"",$M18&lt;&gt;"",$T18&lt;&gt;""),$S18="")</formula>
    </cfRule>
  </conditionalFormatting>
  <conditionalFormatting sqref="L18:M567">
    <cfRule type="expression" dxfId="40" priority="14">
      <formula>AND(OR($X18&lt;&gt;"",$I18&lt;&gt;"",$E18&lt;&gt;"",$K18&lt;&gt;""),L18="")</formula>
    </cfRule>
  </conditionalFormatting>
  <conditionalFormatting sqref="U18:V567">
    <cfRule type="expression" dxfId="39" priority="10">
      <formula>AND(U18="",OR($X18&lt;&gt;"",$M18&lt;&gt;"",$S18&lt;&gt;"",$T18&lt;&gt;""))</formula>
    </cfRule>
  </conditionalFormatting>
  <conditionalFormatting sqref="E18:E567">
    <cfRule type="expression" dxfId="38" priority="21">
      <formula>AND(E18="",OR($X18&lt;&gt;"",$B18&lt;&gt;"",$C18&lt;&gt;"",$D18&lt;&gt;""))</formula>
    </cfRule>
    <cfRule type="expression" dxfId="37" priority="31">
      <formula>OR(AND(ISNUMBER(SEARCH("guts",E18)),X18&gt;0),AND(ISERROR(SEARCH("guts",E18)),X18&lt;0))</formula>
    </cfRule>
  </conditionalFormatting>
  <conditionalFormatting sqref="X11">
    <cfRule type="expression" dxfId="36" priority="30">
      <formula>LEN($C$4)&lt;$X$1</formula>
    </cfRule>
  </conditionalFormatting>
  <conditionalFormatting sqref="X11">
    <cfRule type="containsText" dxfId="35" priority="29" operator="containsText" text="kos">
      <formula>NOT(ISERROR(SEARCH("kos",X11)))</formula>
    </cfRule>
  </conditionalFormatting>
  <conditionalFormatting sqref="P18:Q567">
    <cfRule type="expression" dxfId="34" priority="43">
      <formula>AND($H$8="Ja",OR($X18&lt;&gt;"",$M18&lt;&gt;""),P18="")</formula>
    </cfRule>
  </conditionalFormatting>
  <conditionalFormatting sqref="R18:R567">
    <cfRule type="expression" dxfId="33" priority="23">
      <formula>AND($H$8="Ja",OR($X18&lt;&gt;"",$M18&lt;&gt;""),R18="")</formula>
    </cfRule>
    <cfRule type="containsText" dxfId="32" priority="24" operator="containsText" text="gebr">
      <formula>NOT(ISERROR(SEARCH("gebr",R18)))</formula>
    </cfRule>
    <cfRule type="containsText" dxfId="31" priority="44" operator="containsText" text="vorf">
      <formula>NOT(ISERROR(SEARCH("vorf",R18)))</formula>
    </cfRule>
  </conditionalFormatting>
  <conditionalFormatting sqref="D11">
    <cfRule type="cellIs" dxfId="30" priority="27" operator="notEqual">
      <formula>""</formula>
    </cfRule>
  </conditionalFormatting>
  <conditionalFormatting sqref="X11">
    <cfRule type="expression" dxfId="29" priority="45">
      <formula>LEN($X$6)&lt;$AB$5</formula>
    </cfRule>
  </conditionalFormatting>
  <conditionalFormatting sqref="D18:D567">
    <cfRule type="expression" dxfId="28" priority="15">
      <formula>AND(D18="",OR($X18&lt;&gt;"",$B18&lt;&gt;"",$C18&lt;&gt;"",$E18&lt;&gt;""))</formula>
    </cfRule>
  </conditionalFormatting>
  <conditionalFormatting sqref="K18:K567">
    <cfRule type="expression" dxfId="27" priority="41">
      <formula>AND(K18="",OR($X18&lt;&gt;0,$I18&lt;&gt;"",$E18&lt;&gt;""))</formula>
    </cfRule>
  </conditionalFormatting>
  <conditionalFormatting sqref="T18:T567">
    <cfRule type="expression" dxfId="26" priority="25">
      <formula>AND(T18="",OR($X18&lt;&gt;0,$M18&lt;&gt;"",$S18&lt;&gt;""))</formula>
    </cfRule>
  </conditionalFormatting>
  <conditionalFormatting sqref="M18:M567">
    <cfRule type="expression" dxfId="25" priority="33">
      <formula>OR(AND($M18&lt;&gt;"",ABS($M18)&gt;ABS($L18)),AND($X18&lt;&gt;0,ABS($X18)&gt;ABS($M18)))</formula>
    </cfRule>
  </conditionalFormatting>
  <conditionalFormatting sqref="C6:C7 D8 H8 M11 T11 X11 X6:X8">
    <cfRule type="containsText" dxfId="24" priority="20" operator="containsText" text="fehlt">
      <formula>NOT(ISERROR(SEARCH("fehlt",C6)))</formula>
    </cfRule>
  </conditionalFormatting>
  <conditionalFormatting sqref="AA18:AA567">
    <cfRule type="expression" dxfId="23" priority="7">
      <formula>AND($AB18="",OR($Y18="",$AA18&lt;&gt;$X18),OR(AND($Y18&lt;&gt;"",ABS($Y18)&gt;ABS($X18)),AND($AA18&lt;0,ISERROR(SEARCH("guts",$E18))),AND($AA18&gt;0,ISNUMBER(SEARCH("guts",$E18))),$AA18&lt;&gt;$X18))</formula>
    </cfRule>
    <cfRule type="cellIs" dxfId="22" priority="19" operator="notEqual">
      <formula>0</formula>
    </cfRule>
  </conditionalFormatting>
  <conditionalFormatting sqref="O18:O567">
    <cfRule type="expression" dxfId="21" priority="18">
      <formula>AND(OR($X18&lt;&gt;"",$M18&lt;&gt;""),$O18="")</formula>
    </cfRule>
  </conditionalFormatting>
  <conditionalFormatting sqref="J18:J567">
    <cfRule type="expression" dxfId="20" priority="17">
      <formula>AND(OR($X18&lt;&gt;"",$E18&lt;&gt;"",$K18&lt;&gt;""),$J18="")</formula>
    </cfRule>
  </conditionalFormatting>
  <conditionalFormatting sqref="I8">
    <cfRule type="containsText" dxfId="19" priority="16" operator="containsText" text="fehlt">
      <formula>NOT(ISERROR(SEARCH("fehlt",I8)))</formula>
    </cfRule>
  </conditionalFormatting>
  <conditionalFormatting sqref="C18:E567">
    <cfRule type="expression" dxfId="18" priority="26">
      <formula>AND($B18="",C18&lt;&gt;"")</formula>
    </cfRule>
  </conditionalFormatting>
  <conditionalFormatting sqref="I18:J567 L18:M567 O18:S567 U18:V567">
    <cfRule type="expression" dxfId="17" priority="9">
      <formula>AND($B18="",$X18="",I18&lt;&gt;"")</formula>
    </cfRule>
  </conditionalFormatting>
  <conditionalFormatting sqref="AB18:AB559">
    <cfRule type="expression" dxfId="16" priority="12">
      <formula>AND($AB18="",$X18&lt;&gt;"",OR(AND($Y18&lt;&gt;"",ABS($Y18)&gt;ABS($X18)),AND($AA18&lt;0,ISERROR(SEARCH("guts",$E18))),AND($AA18&gt;0,ISNUMBER(SEARCH("guts",$E18))),$AA18&lt;&gt;$X18))</formula>
    </cfRule>
  </conditionalFormatting>
  <conditionalFormatting sqref="W18:W567">
    <cfRule type="cellIs" dxfId="15" priority="11" operator="equal">
      <formula>""</formula>
    </cfRule>
  </conditionalFormatting>
  <conditionalFormatting sqref="L18:L567">
    <cfRule type="expression" dxfId="14" priority="22">
      <formula>OR(AND($M18&lt;&gt;"",ABS($M18)&gt;ABS($L18)),AND($L18&lt;&gt;"",$U18&lt;&gt;0,OR(AND(ISNONTEXT($N18),ABS($U18)&gt;ABS($L18)),$N18=""),ABS($U18)&lt;&gt;ABS($L18)))</formula>
    </cfRule>
  </conditionalFormatting>
  <conditionalFormatting sqref="U18:U567">
    <cfRule type="expression" dxfId="13" priority="32">
      <formula>AND(OR($L18&lt;&gt;"",$U18&lt;&gt;""),OR(AND(ISNONTEXT($N18),$L18&lt;&gt;"",ABS($U18)&gt;ABS($L18)),ABS($X18)&gt;ABS($U18),$AD18&gt;0))</formula>
    </cfRule>
  </conditionalFormatting>
  <conditionalFormatting sqref="Y18:Y567">
    <cfRule type="expression" dxfId="12" priority="8">
      <formula>OR(AND($X18&lt;&gt;$AA18,$Y18&lt;&gt;"",$AB18=""),AND(OR(ABS($Y18)&gt;ABS($X18),ISERROR(SEARCH("guts",$E18))),OR($AA18&lt;0,AND($AA18&gt;0,ISNUMBER(SEARCH("guts",$E18)))),$AB18=""))</formula>
    </cfRule>
  </conditionalFormatting>
  <conditionalFormatting sqref="L15">
    <cfRule type="expression" dxfId="11" priority="6">
      <formula>OR($AC$15&gt;0,$AD$15&gt;0)</formula>
    </cfRule>
  </conditionalFormatting>
  <conditionalFormatting sqref="U15">
    <cfRule type="expression" dxfId="10" priority="5">
      <formula>OR($AD$15&gt;0,$AE$15&gt;0)</formula>
    </cfRule>
  </conditionalFormatting>
  <conditionalFormatting sqref="M15">
    <cfRule type="expression" dxfId="9" priority="4">
      <formula>OR($AC$15&gt;0,$AF$15&gt;0)</formula>
    </cfRule>
  </conditionalFormatting>
  <conditionalFormatting sqref="X14">
    <cfRule type="expression" dxfId="8" priority="3">
      <formula>OR($AE$15&gt;0,$AF$15&gt;0)</formula>
    </cfRule>
  </conditionalFormatting>
  <conditionalFormatting sqref="X15">
    <cfRule type="expression" dxfId="7" priority="2">
      <formula>OR($AE$15&gt;0,$AF$15&gt;0)</formula>
    </cfRule>
  </conditionalFormatting>
  <conditionalFormatting sqref="K18:K567 T18:T567">
    <cfRule type="cellIs" dxfId="6" priority="46" operator="equal">
      <formula>0</formula>
    </cfRule>
    <cfRule type="expression" dxfId="5" priority="47">
      <formula>AND(K18&lt;&gt;"",OR(K18&lt;$M$11,K18&gt;$T$11,K18&lt;$F18,))</formula>
    </cfRule>
  </conditionalFormatting>
  <conditionalFormatting sqref="F18:F567">
    <cfRule type="expression" dxfId="4" priority="48" stopIfTrue="1">
      <formula>AND($F18&lt;&gt;"",OR($F18&lt;$M$11,$F18&gt;$T$11,$F18&gt;$G18,$F18&gt;$H18))</formula>
    </cfRule>
  </conditionalFormatting>
  <conditionalFormatting sqref="X18:X567">
    <cfRule type="expression" dxfId="3" priority="49">
      <formula>IF(X18&lt;&gt;"",OR(B18="",C18="",D18="",E18="",AND(X18&gt;0,F18=""),AND(X18&gt;0,G18=""),AND(X18&gt;0,H18=""),I18="",K18="",L18="",M18="",AND($H$8="ja",P18=""),AND($H$8="ja",R18=""),U18="",T18="",W18=""),)</formula>
    </cfRule>
    <cfRule type="expression" dxfId="2" priority="50">
      <formula>AND(X18&lt;&gt;"",OR(AND($F18&lt;&gt;"",$F18&lt;$M$11),$F18&gt;$T$11,AND($G18&lt;&gt;"",$G18&lt;$M$11),$G18&gt;$T$11,AND($H18&lt;&gt;"",$H18&lt;$M$11),$H18&gt;$T$11,$K18&lt;$M$11,$K18&gt;$T$11,$T18&lt;$M$11,$T18&gt;$T$11,ISNUMBER(SEARCH("gebr*",R18)),X18&lt;200,$W18="ja"))</formula>
    </cfRule>
    <cfRule type="expression" dxfId="1" priority="51">
      <formula>AND(X18&lt;&gt;"",OR(ABS(X18)&gt;ABS(U18),ABS(X18)&gt;ABS(M18)))</formula>
    </cfRule>
  </conditionalFormatting>
  <conditionalFormatting sqref="G18:H567">
    <cfRule type="expression" dxfId="0" priority="52">
      <formula>OR(AND(G18&lt;&gt;"",OR(G18&lt;$M$11,G18&gt;$T$11,$H18="",$H18&lt;$G18)),AND($H18&lt;&gt;"",$G18=""),AND($F18&lt;&gt;"",$G18&lt;$F18))</formula>
    </cfRule>
  </conditionalFormatting>
  <dataValidations count="15">
    <dataValidation type="date" allowBlank="1" showInputMessage="1" showErrorMessage="1" errorTitle="Fehler bei Datumseingabe!" error="Datumseingabe falsch oder außerhalb des zulässigen Wertebereichs!" promptTitle="Hinweis Datumseingabe:" prompt="Geben Sie ein gültiges Datum zwischen 01.01.2017 und 31.12.2022 ein!" sqref="F18:G567">
      <formula1>$J$8</formula1>
      <formula2>$L$8</formula2>
    </dataValidation>
    <dataValidation type="decimal" allowBlank="1" showInputMessage="1" showErrorMessage="1" errorTitle="Fehler bei Betragseingabe!" error="Betragseingabe falsch oder außerhalb des zulässigen Wertebereichs!" promptTitle="Hinweis Betragseingabe:" prompt="In der Regel können nicht mehr Kosten als nachgewiesen abgezogen werden! Zudem muss der Betrag kleiner als &quot;999.999.999&quot; sein!" sqref="Y18:Y567">
      <formula1>-999999999</formula1>
      <formula2>999999999</formula2>
    </dataValidation>
    <dataValidation type="list" allowBlank="1" showInputMessage="1" showErrorMessage="1" errorTitle="Fehlerhafte Eingabe!" error="Nur Einträge aus der Liste zulässig!" promptTitle="Hinweis zur Eingabe:" prompt="Bitte wählen Sie aus der Liste aus!" sqref="W18:W567">
      <formula1>"Ja,Nein"</formula1>
    </dataValidation>
    <dataValidation type="list" allowBlank="1" showInputMessage="1" showErrorMessage="1" errorTitle="Fehlerhafte Eingabe!" error="Nur Einträge aus der Liste zulässig!" promptTitle="Hinweis zur Eingabe:" prompt="Bitte wählen Sie aus der Liste aus!" sqref="Z18:Z567">
      <formula1>"'01-01,02-01,03-01,03-02,03-03,03-04,03-05,03-06,04-01,04-02,05-01,05-02,05-03,05-04,06-01,06-02,06-03,06-04,07-01,07-02,07-03,08-01,08-02,08-03,08-04,09-01,09-02,10-01,10-02,10-03,10-04,10-05,11-01,12-01,12-02,12-03,12-04,13-01,14-01,15-01,16-01,17-01,"</formula1>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7 und 31.03.2023 ein!" sqref="T18:T567">
      <formula1>$J$8</formula1>
      <formula2>$M$8</formula2>
    </dataValidation>
    <dataValidation type="date" allowBlank="1" showInputMessage="1" showErrorMessage="1" errorTitle="Fehler bei Datumseingabe!" error="Datumseingabe falsch oder außerhalb des zulässigen Wertebereichs!" promptTitle="Hinweis Datumseingabe:" prompt="Geben Sie ein gültiges Datum nach dem 01.01.2017 bzw. nach dem Bestelldatum und bis max. 31.03.2023 ein!" sqref="K18:K567">
      <formula1>MAX(F18,$J$8)</formula1>
      <formula2>$M$8</formula2>
    </dataValidation>
    <dataValidation operator="greaterThan" allowBlank="1" showErrorMessage="1" errorTitle="Fehlerhafte Eingabe!" error="Eingabe unzureichend oder außerhalb des zulässigen Bereichs!" promptTitle="Hinweis zur Eingabe:" prompt="Geben Sie mindestens 5 Ziffern ein!" sqref="X6"/>
    <dataValidation type="list" allowBlank="1" showInputMessage="1" showErrorMessage="1" errorTitle="Fehlerhafte Eingabe!" error="Nur Einträge aus der Liste zulässig!" promptTitle="Hinweis zur Eingabe:" prompt="Bitte wählen Sie aus der Liste aus!" sqref="O18:O567">
      <formula1>"Inland,EU (IG),Drittland,"</formula1>
    </dataValidation>
    <dataValidation type="list" allowBlank="1" showInputMessage="1" showErrorMessage="1" errorTitle="Fehlerhafte Eingabe!" error="Nur Einträge aus der Liste zulässig!" promptTitle="Hinweis zur Eingabe:" prompt="Bitte wählen Sie aus der Liste aus!" sqref="R18:R567">
      <formula1>"Gebraucht,Neuwertig,Vorführg."</formula1>
    </dataValidation>
    <dataValidation type="list" allowBlank="1" showInputMessage="1" showErrorMessage="1" errorTitle="Fehlerhafte Eingabe!" error="Nur Einträge aus der Liste zulässig!" promptTitle="Hinweis zur Eingabe:" prompt="Bitte wählen Sie aus der Liste aus!" sqref="P18:P563">
      <formula1>"Anl. in Bau,Bau,BGA,GWG,Immat.Inv.,Maschinen,nicht aktiviert,"</formula1>
    </dataValidation>
    <dataValidation type="list" allowBlank="1" showInputMessage="1" showErrorMessage="1" errorTitle="Fehlerhafte Eingabe!" error="Nur Einträge aus der Liste zulässig!" promptTitle="Hinweis zur Eingabe:" prompt="Bitte wählen Sie aus der Liste aus!" sqref="P564:P567">
      <formula1>"Anl. in Bau,Bau,BGA,Immat.Inv.,Maschinen,Sonstiges,"</formula1>
    </dataValidation>
    <dataValidation type="list" operator="greaterThanOrEqual" allowBlank="1" showInputMessage="1" showErrorMessage="1" errorTitle="Fehlerhafte Eingabe!" error="Nur Einträge aus der Liste zulässig!" promptTitle="Hinweis zur Eingabe:" prompt="Bitte wählen Sie aus der Liste aus!" sqref="E18:E567">
      <formula1>"Archivierte Rg.,Archivierte Guts.,Elektr. Rg.,Elektr. Gutschrift,Interner Beleg,Kopie Rechnung,Kopie Guts./AR,Original-Rg.,Original-Guts.,PDF/Mail Rg.,PDF/Mail Guts.,Rg.-Duplikat"</formula1>
    </dataValidation>
    <dataValidation type="textLength" operator="greaterThanOrEqual" allowBlank="1" showInputMessage="1" showErrorMessage="1" errorTitle="Fehlerhafte Eingabe!" error="Eingabe unzureichend oder außerhalb des zulässigen Bereichs!" promptTitle="Hinweis zur Eingabe:" prompt="Geben Sie mindestens 3 Zeichen (z.B. K 3.1) ein!" sqref="B18:B567">
      <formula1>3</formula1>
    </dataValidation>
    <dataValidation operator="greaterThan" allowBlank="1" showInputMessage="1" showErrorMessage="1" errorTitle="Fehlerhafte Eingabe!" error="Eingabe unzureichend oder außerhalb des zulässigen Bereichs!" promptTitle="Hinweis zur Eingabe:" prompt="Geben Sie mindestens 5 Ziffern ein!" sqref="X11"/>
    <dataValidation type="date" allowBlank="1" showInputMessage="1" showErrorMessage="1" errorTitle="Fehler bei Datumseingabe!" error="Datumseingabe falsch oder außerhalb des zulässigen Wertebereichs!" promptTitle="Hinweis Datumseingabe:" prompt="Geben Sie ein gültiges Datum nach dem Beginn und vor dem 31.03.2023 ein!" sqref="H18:H567">
      <formula1>MAX($J$8,$G18)</formula1>
      <formula2>$M$8</formula2>
    </dataValidation>
  </dataValidations>
  <printOptions horizontalCentered="1"/>
  <pageMargins left="0.196850393700787" right="0.196850393700787" top="0.196850393700787" bottom="1.1023622047244099" header="0.196850393700787" footer="0.15748031496063"/>
  <pageSetup paperSize="9" scale="50" fitToHeight="20" orientation="landscape" cellComments="asDisplayed" r:id="rId1"/>
  <headerFooter>
    <oddFooter xml:space="preserve">&amp;L&amp;"Tahoma,Standard"&amp;12....................................
  &amp;10rechtsgültige Fertigung
  (Datum, Stempel, Unterschrift)&amp;C&amp;"Tahoma,Standard"Seite &amp;P von &amp;N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rgb="FF002060"/>
  </sheetPr>
  <dimension ref="A1:G27"/>
  <sheetViews>
    <sheetView showGridLines="0" view="pageBreakPreview" zoomScaleNormal="100" zoomScaleSheetLayoutView="100" workbookViewId="0">
      <selection activeCell="F19" sqref="F19"/>
    </sheetView>
  </sheetViews>
  <sheetFormatPr baseColWidth="10" defaultColWidth="11.42578125" defaultRowHeight="14.25" x14ac:dyDescent="0.2"/>
  <cols>
    <col min="1" max="1" width="5.7109375" style="901" customWidth="1"/>
    <col min="2" max="16384" width="11.42578125" style="901"/>
  </cols>
  <sheetData>
    <row r="1" spans="1:7" x14ac:dyDescent="0.2">
      <c r="A1" s="900"/>
      <c r="B1" s="900"/>
      <c r="C1" s="900"/>
      <c r="D1" s="900"/>
      <c r="E1" s="900"/>
      <c r="F1" s="900"/>
      <c r="G1" s="900"/>
    </row>
    <row r="2" spans="1:7" x14ac:dyDescent="0.2">
      <c r="A2" s="900"/>
      <c r="B2" s="902" t="s">
        <v>262</v>
      </c>
      <c r="C2" s="900"/>
      <c r="D2" s="900"/>
      <c r="E2" s="900"/>
      <c r="F2" s="900"/>
      <c r="G2" s="900"/>
    </row>
    <row r="3" spans="1:7" x14ac:dyDescent="0.2">
      <c r="A3" s="900"/>
      <c r="B3" s="900"/>
      <c r="C3" s="900"/>
      <c r="D3" s="900"/>
      <c r="E3" s="900"/>
      <c r="F3" s="900"/>
      <c r="G3" s="900"/>
    </row>
    <row r="4" spans="1:7" x14ac:dyDescent="0.2">
      <c r="A4" s="900"/>
      <c r="B4" s="900" t="s">
        <v>263</v>
      </c>
      <c r="C4" s="903"/>
      <c r="D4" s="904" t="s">
        <v>264</v>
      </c>
      <c r="E4" s="900" t="s">
        <v>265</v>
      </c>
      <c r="F4" s="900"/>
      <c r="G4" s="900"/>
    </row>
    <row r="5" spans="1:7" x14ac:dyDescent="0.2">
      <c r="A5" s="900"/>
      <c r="B5" s="900"/>
      <c r="C5" s="900"/>
      <c r="D5" s="900"/>
      <c r="E5" s="900"/>
      <c r="F5" s="900"/>
      <c r="G5" s="900"/>
    </row>
    <row r="6" spans="1:7" x14ac:dyDescent="0.2">
      <c r="A6" s="900"/>
      <c r="B6" s="900" t="s">
        <v>263</v>
      </c>
      <c r="C6" s="905"/>
      <c r="D6" s="904" t="s">
        <v>264</v>
      </c>
      <c r="E6" s="900" t="s">
        <v>266</v>
      </c>
      <c r="F6" s="900"/>
      <c r="G6" s="900"/>
    </row>
    <row r="7" spans="1:7" x14ac:dyDescent="0.2">
      <c r="A7" s="900"/>
      <c r="B7" s="900"/>
      <c r="C7" s="900"/>
      <c r="D7" s="900"/>
      <c r="E7" s="900"/>
      <c r="F7" s="900"/>
      <c r="G7" s="900"/>
    </row>
    <row r="8" spans="1:7" x14ac:dyDescent="0.2">
      <c r="A8" s="900"/>
      <c r="B8" s="900" t="s">
        <v>263</v>
      </c>
      <c r="C8" s="906"/>
      <c r="D8" s="904" t="s">
        <v>264</v>
      </c>
      <c r="E8" s="900" t="s">
        <v>267</v>
      </c>
      <c r="F8" s="900"/>
      <c r="G8" s="900"/>
    </row>
    <row r="9" spans="1:7" x14ac:dyDescent="0.2">
      <c r="A9" s="900"/>
      <c r="B9" s="900"/>
      <c r="C9" s="900"/>
      <c r="D9" s="900"/>
      <c r="E9" s="900"/>
      <c r="F9" s="900"/>
      <c r="G9" s="900"/>
    </row>
    <row r="10" spans="1:7" x14ac:dyDescent="0.2">
      <c r="A10" s="900"/>
      <c r="B10" s="900" t="s">
        <v>263</v>
      </c>
      <c r="C10" s="907"/>
      <c r="D10" s="904" t="s">
        <v>264</v>
      </c>
      <c r="E10" s="900" t="s">
        <v>268</v>
      </c>
      <c r="F10" s="900"/>
      <c r="G10" s="900"/>
    </row>
    <row r="11" spans="1:7" x14ac:dyDescent="0.2">
      <c r="A11" s="900"/>
      <c r="B11" s="900"/>
      <c r="C11" s="900"/>
      <c r="D11" s="900"/>
      <c r="E11" s="900"/>
      <c r="F11" s="900"/>
      <c r="G11" s="900"/>
    </row>
    <row r="12" spans="1:7" x14ac:dyDescent="0.2">
      <c r="A12" s="900"/>
      <c r="B12" s="900" t="s">
        <v>263</v>
      </c>
      <c r="C12" s="908"/>
      <c r="D12" s="904" t="s">
        <v>264</v>
      </c>
      <c r="E12" s="900" t="s">
        <v>269</v>
      </c>
      <c r="F12" s="900"/>
      <c r="G12" s="900"/>
    </row>
    <row r="13" spans="1:7" x14ac:dyDescent="0.2">
      <c r="A13" s="900"/>
      <c r="B13" s="900"/>
      <c r="C13" s="900"/>
      <c r="D13" s="900"/>
      <c r="E13" s="900"/>
      <c r="F13" s="900"/>
      <c r="G13" s="900"/>
    </row>
    <row r="14" spans="1:7" x14ac:dyDescent="0.2">
      <c r="A14" s="900"/>
      <c r="B14" s="900"/>
      <c r="C14" s="900"/>
      <c r="D14" s="900"/>
      <c r="E14" s="900"/>
      <c r="F14" s="900"/>
      <c r="G14" s="900"/>
    </row>
    <row r="15" spans="1:7" x14ac:dyDescent="0.2">
      <c r="A15" s="900"/>
      <c r="B15" s="900"/>
      <c r="C15" s="900"/>
      <c r="D15" s="900"/>
      <c r="F15" s="900"/>
      <c r="G15" s="900"/>
    </row>
    <row r="16" spans="1:7" x14ac:dyDescent="0.2">
      <c r="A16" s="900"/>
      <c r="B16" s="900"/>
      <c r="C16" s="900"/>
      <c r="D16" s="900"/>
      <c r="E16" s="900"/>
      <c r="F16" s="900"/>
      <c r="G16" s="900"/>
    </row>
    <row r="17" spans="1:7" x14ac:dyDescent="0.2">
      <c r="A17" s="900"/>
      <c r="B17" s="900"/>
      <c r="C17" s="900"/>
      <c r="D17" s="900"/>
      <c r="E17" s="900"/>
      <c r="F17" s="900"/>
      <c r="G17" s="900"/>
    </row>
    <row r="18" spans="1:7" x14ac:dyDescent="0.2">
      <c r="A18" s="900"/>
      <c r="B18" s="900"/>
      <c r="C18" s="900"/>
      <c r="D18" s="900"/>
      <c r="E18" s="900"/>
      <c r="F18" s="900"/>
      <c r="G18" s="900"/>
    </row>
    <row r="19" spans="1:7" x14ac:dyDescent="0.2">
      <c r="A19" s="900"/>
      <c r="B19" s="900"/>
      <c r="C19" s="900"/>
      <c r="D19" s="900"/>
      <c r="E19" s="900"/>
      <c r="F19" s="900"/>
      <c r="G19" s="900"/>
    </row>
    <row r="20" spans="1:7" x14ac:dyDescent="0.2">
      <c r="A20" s="900"/>
      <c r="B20" s="900"/>
      <c r="C20" s="900"/>
      <c r="D20" s="900"/>
      <c r="E20" s="900"/>
      <c r="F20" s="900"/>
      <c r="G20" s="900"/>
    </row>
    <row r="21" spans="1:7" x14ac:dyDescent="0.2">
      <c r="A21" s="900"/>
      <c r="B21" s="900"/>
      <c r="C21" s="900"/>
      <c r="D21" s="900"/>
      <c r="E21" s="900"/>
      <c r="F21" s="900"/>
      <c r="G21" s="900"/>
    </row>
    <row r="22" spans="1:7" x14ac:dyDescent="0.2">
      <c r="A22" s="900"/>
      <c r="B22" s="900"/>
      <c r="C22" s="900"/>
      <c r="D22" s="900"/>
      <c r="E22" s="900"/>
      <c r="F22" s="900"/>
      <c r="G22" s="900"/>
    </row>
    <row r="23" spans="1:7" x14ac:dyDescent="0.2">
      <c r="A23" s="900"/>
      <c r="B23" s="900"/>
      <c r="C23" s="900"/>
      <c r="D23" s="900"/>
      <c r="E23" s="900"/>
      <c r="F23" s="900"/>
      <c r="G23" s="900"/>
    </row>
    <row r="24" spans="1:7" x14ac:dyDescent="0.2">
      <c r="A24" s="900"/>
      <c r="B24" s="900"/>
      <c r="C24" s="900"/>
      <c r="D24" s="900"/>
      <c r="E24" s="900"/>
      <c r="F24" s="900"/>
      <c r="G24" s="900"/>
    </row>
    <row r="25" spans="1:7" x14ac:dyDescent="0.2">
      <c r="A25" s="900"/>
      <c r="B25" s="900"/>
      <c r="C25" s="900"/>
      <c r="D25" s="900"/>
      <c r="E25" s="900"/>
      <c r="F25" s="900"/>
      <c r="G25" s="900"/>
    </row>
    <row r="26" spans="1:7" x14ac:dyDescent="0.2">
      <c r="A26" s="900"/>
      <c r="B26" s="900"/>
      <c r="C26" s="900"/>
      <c r="D26" s="900"/>
      <c r="E26" s="900"/>
      <c r="F26" s="900"/>
      <c r="G26" s="900"/>
    </row>
    <row r="27" spans="1:7" x14ac:dyDescent="0.2">
      <c r="A27" s="900"/>
      <c r="B27" s="900"/>
      <c r="C27" s="900"/>
      <c r="D27" s="900"/>
      <c r="E27" s="900"/>
      <c r="F27" s="900"/>
      <c r="G27" s="900"/>
    </row>
  </sheetData>
  <sheetProtection password="CF27" sheet="1" selectLockedCells="1" selectUnlockedCells="1"/>
  <pageMargins left="0.70866141732283505" right="0.511811023622047" top="0.39370078740157499" bottom="0.196850393700787" header="0.31496062992126" footer="0.118110236220472"/>
  <pageSetup paperSize="9" orientation="landscape"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18</vt:i4>
      </vt:variant>
    </vt:vector>
  </HeadingPairs>
  <TitlesOfParts>
    <vt:vector size="27" baseType="lpstr">
      <vt:lpstr>Allgemeine Daten</vt:lpstr>
      <vt:lpstr>Personalkosten (Übersicht)</vt:lpstr>
      <vt:lpstr>Stundensatz nach SEK-Methode</vt:lpstr>
      <vt:lpstr>Beiblatt PK je MitarbeiterIn</vt:lpstr>
      <vt:lpstr>F&amp;E-Infrastruktur; Abschreibung</vt:lpstr>
      <vt:lpstr>F&amp;E-Infr.; Maschinen-Std.-Satz</vt:lpstr>
      <vt:lpstr>Sach- bzw. Materialkosten</vt:lpstr>
      <vt:lpstr>Leistungen Dritter</vt:lpstr>
      <vt:lpstr>Farblegende</vt:lpstr>
      <vt:lpstr>'Allgemeine Daten'!Druckbereich</vt:lpstr>
      <vt:lpstr>'Beiblatt PK je MitarbeiterIn'!Druckbereich</vt:lpstr>
      <vt:lpstr>'F&amp;E-Infr.; Maschinen-Std.-Satz'!Druckbereich</vt:lpstr>
      <vt:lpstr>'F&amp;E-Infrastruktur; Abschreibung'!Druckbereich</vt:lpstr>
      <vt:lpstr>Farblegende!Druckbereich</vt:lpstr>
      <vt:lpstr>'Leistungen Dritter'!Druckbereich</vt:lpstr>
      <vt:lpstr>'Personalkosten (Übersicht)'!Druckbereich</vt:lpstr>
      <vt:lpstr>'Sach- bzw. Materialkosten'!Druckbereich</vt:lpstr>
      <vt:lpstr>'Stundensatz nach SEK-Methode'!Druckbereich</vt:lpstr>
      <vt:lpstr>'Leistungen Dritter'!Drucktitel</vt:lpstr>
      <vt:lpstr>'Personalkosten (Übersicht)'!Drucktitel</vt:lpstr>
      <vt:lpstr>'Sach- bzw. Materialkosten'!Drucktitel</vt:lpstr>
      <vt:lpstr>'Leistungen Dritter'!rox_AlternativeGueltigkeit</vt:lpstr>
      <vt:lpstr>rox_AlternativeGueltigkeit</vt:lpstr>
      <vt:lpstr>'Leistungen Dritter'!rox_Revision</vt:lpstr>
      <vt:lpstr>rox_Revision</vt:lpstr>
      <vt:lpstr>rox_Title</vt:lpstr>
      <vt:lpstr>rox_VKSVersion</vt:lpstr>
    </vt:vector>
  </TitlesOfParts>
  <Manager/>
  <Company>Steirische Wirtschaftsförderungs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09_FO_53_Belegverzeichnis_EFRE_2014-2020_F&amp;E_Projekte</dc:title>
  <dc:subject/>
  <dc:creator>Gratzer Ulf</dc:creator>
  <cp:keywords/>
  <dc:description>VKS-Referenzdokument 
Belegverzeichnis Call EFRE
ersetzt 09_FO_45_Belegverzeichnis EFRE 2014-2020 mit Personalkosten</dc:description>
  <cp:lastModifiedBy>Zingl Kerstin</cp:lastModifiedBy>
  <cp:lastPrinted>2019-05-14T21:49:06Z</cp:lastPrinted>
  <dcterms:created xsi:type="dcterms:W3CDTF">2017-08-04T07:46:24Z</dcterms:created>
  <dcterms:modified xsi:type="dcterms:W3CDTF">2019-10-17T09:46:57Z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x_Size">
    <vt:lpwstr>551409</vt:lpwstr>
  </property>
  <property fmtid="{D5CDD505-2E9C-101B-9397-08002B2CF9AE}" pid="3" name="rox_ID">
    <vt:lpwstr>24821</vt:lpwstr>
  </property>
  <property fmtid="{D5CDD505-2E9C-101B-9397-08002B2CF9AE}" pid="4" name="rox_Title">
    <vt:lpwstr>09_FO_53_Belegverzeichnis_EFRE_2014-2020_F&amp;E_Projekte</vt:lpwstr>
  </property>
  <property fmtid="{D5CDD505-2E9C-101B-9397-08002B2CF9AE}" pid="5" name="rox_Status">
    <vt:lpwstr>freigegeben</vt:lpwstr>
  </property>
  <property fmtid="{D5CDD505-2E9C-101B-9397-08002B2CF9AE}" pid="6" name="rox_Revision">
    <vt:lpwstr>005/06.2019</vt:lpwstr>
  </property>
  <property fmtid="{D5CDD505-2E9C-101B-9397-08002B2CF9AE}" pid="7" name="rox_Description">
    <vt:lpwstr>VKS-Referenzdokument 
Belegverzeichnis Call EFRE
ersetzt 09_FO_45_Belegverzeichnis EFRE 2014-2020 mit Personalkosten</vt:lpwstr>
  </property>
  <property fmtid="{D5CDD505-2E9C-101B-9397-08002B2CF9AE}" pid="8" name="rox_DocType">
    <vt:lpwstr>Formular (FO)</vt:lpwstr>
  </property>
  <property fmtid="{D5CDD505-2E9C-101B-9397-08002B2CF9AE}" pid="9" name="rox_CreatedBy">
    <vt:lpwstr>04.11.2016</vt:lpwstr>
  </property>
  <property fmtid="{D5CDD505-2E9C-101B-9397-08002B2CF9AE}" pid="10" name="rox_CreatedAt">
    <vt:lpwstr>Steinberger, Stefanie</vt:lpwstr>
  </property>
  <property fmtid="{D5CDD505-2E9C-101B-9397-08002B2CF9AE}" pid="11" name="rox_UpdatedBy">
    <vt:lpwstr>Pflüger, Jörg</vt:lpwstr>
  </property>
  <property fmtid="{D5CDD505-2E9C-101B-9397-08002B2CF9AE}" pid="12" name="rox_UpdatedAt">
    <vt:lpwstr>03.06.2019</vt:lpwstr>
  </property>
  <property fmtid="{D5CDD505-2E9C-101B-9397-08002B2CF9AE}" pid="13" name="rox_DocPath">
    <vt:lpwstr>Dokumente/Prozesslandkarte/09_Innovations- und F&amp;E Förderungen/Förderung_Finanzierung/09.03_Förderung abrechnen/Formulare/</vt:lpwstr>
  </property>
  <property fmtid="{D5CDD505-2E9C-101B-9397-08002B2CF9AE}" pid="14" name="rox_ParentDocTitle">
    <vt:lpwstr>Formulare</vt:lpwstr>
  </property>
  <property fmtid="{D5CDD505-2E9C-101B-9397-08002B2CF9AE}" pid="15" name="rox_FileName">
    <vt:lpwstr>09_FO_53_Belegverzeichnis_EFRE_2014-2020_F&amp;E_Projekte.xlsx</vt:lpwstr>
  </property>
  <property fmtid="{D5CDD505-2E9C-101B-9397-08002B2CF9AE}" pid="16" name="rox_VKSVersion">
    <vt:lpwstr>3</vt:lpwstr>
  </property>
  <property fmtid="{D5CDD505-2E9C-101B-9397-08002B2CF9AE}" pid="17" name="rox_RelevantChange">
    <vt:lpwstr>Nein</vt:lpwstr>
  </property>
  <property fmtid="{D5CDD505-2E9C-101B-9397-08002B2CF9AE}" pid="18" name="rox_FreigabedatumVB">
    <vt:lpwstr/>
  </property>
  <property fmtid="{D5CDD505-2E9C-101B-9397-08002B2CF9AE}" pid="19" name="rox_AlternativeGueltigkeit">
    <vt:lpwstr>01.05.2019</vt:lpwstr>
  </property>
  <property fmtid="{D5CDD505-2E9C-101B-9397-08002B2CF9AE}" pid="20" name="rox_Veroeffentlichung">
    <vt:lpwstr>Ja</vt:lpwstr>
  </property>
  <property fmtid="{D5CDD505-2E9C-101B-9397-08002B2CF9AE}" pid="21" name="rox_Versionsinformationen">
    <vt:lpwstr>Bugfixing bedingte Formatierungen Bruttobetrag/Belegnummer</vt:lpwstr>
  </property>
  <property fmtid="{D5CDD505-2E9C-101B-9397-08002B2CF9AE}" pid="22" name="rox_Versionsinformationen_2">
    <vt:lpwstr/>
  </property>
  <property fmtid="{D5CDD505-2E9C-101B-9397-08002B2CF9AE}" pid="23" name="rox_Versionsinformationen_3">
    <vt:lpwstr/>
  </property>
  <property fmtid="{D5CDD505-2E9C-101B-9397-08002B2CF9AE}" pid="24" name="rox_Versionsinformationen_4">
    <vt:lpwstr/>
  </property>
  <property fmtid="{D5CDD505-2E9C-101B-9397-08002B2CF9AE}" pid="25" name="rox_Versionsinformationen_5">
    <vt:lpwstr/>
  </property>
  <property fmtid="{D5CDD505-2E9C-101B-9397-08002B2CF9AE}" pid="26" name="rox_Versionsinformationen_6">
    <vt:lpwstr/>
  </property>
  <property fmtid="{D5CDD505-2E9C-101B-9397-08002B2CF9AE}" pid="27" name="rox_Versionsinformationen_7">
    <vt:lpwstr/>
  </property>
  <property fmtid="{D5CDD505-2E9C-101B-9397-08002B2CF9AE}" pid="28" name="rox_Versionsinformationen_8">
    <vt:lpwstr/>
  </property>
  <property fmtid="{D5CDD505-2E9C-101B-9397-08002B2CF9AE}" pid="29" name="rox_Wiedervorlage">
    <vt:lpwstr>17.06.2020</vt:lpwstr>
  </property>
  <property fmtid="{D5CDD505-2E9C-101B-9397-08002B2CF9AE}" pid="30" name="rox_DesignVerant">
    <vt:lpwstr>Steiner, Erich</vt:lpwstr>
  </property>
  <property fmtid="{D5CDD505-2E9C-101B-9397-08002B2CF9AE}" pid="31" name="rox_DesignVerant_SelKey">
    <vt:lpwstr>Steiner, Erich</vt:lpwstr>
  </property>
  <property fmtid="{D5CDD505-2E9C-101B-9397-08002B2CF9AE}" pid="32" name="rox_ErgVerant">
    <vt:lpwstr>Steiner, Erich</vt:lpwstr>
  </property>
  <property fmtid="{D5CDD505-2E9C-101B-9397-08002B2CF9AE}" pid="33" name="rox_ErgVerant_SelKey">
    <vt:lpwstr>Steiner, Erich</vt:lpwstr>
  </property>
  <property fmtid="{D5CDD505-2E9C-101B-9397-08002B2CF9AE}" pid="34" name="rox_Kennung">
    <vt:lpwstr>09_FO_53_Belegverzeichnis_EFRE_2014-2020_F&amp;E_Projekte</vt:lpwstr>
  </property>
  <property fmtid="{D5CDD505-2E9C-101B-9397-08002B2CF9AE}" pid="35" name="rox_ungültigab">
    <vt:lpwstr/>
  </property>
  <property fmtid="{D5CDD505-2E9C-101B-9397-08002B2CF9AE}" pid="36" name="rox_überarbeitenbis">
    <vt:lpwstr/>
  </property>
  <property fmtid="{D5CDD505-2E9C-101B-9397-08002B2CF9AE}" pid="37" name="rox_step_letztepruefung_u">
    <vt:lpwstr>Siml, Gerlinde</vt:lpwstr>
  </property>
  <property fmtid="{D5CDD505-2E9C-101B-9397-08002B2CF9AE}" pid="38" name="rox_step_letztepruefung_d">
    <vt:lpwstr>17.06.2019 08:56</vt:lpwstr>
  </property>
  <property fmtid="{D5CDD505-2E9C-101B-9397-08002B2CF9AE}" pid="39" name="rox_step_vks_d">
    <vt:lpwstr/>
  </property>
  <property fmtid="{D5CDD505-2E9C-101B-9397-08002B2CF9AE}" pid="40" name="rox_step_vks_u">
    <vt:lpwstr/>
  </property>
  <property fmtid="{D5CDD505-2E9C-101B-9397-08002B2CF9AE}" pid="41" name="rox_step_vks">
    <vt:lpwstr>-</vt:lpwstr>
  </property>
  <property fmtid="{D5CDD505-2E9C-101B-9397-08002B2CF9AE}" pid="42" name="rox_step_freigabe_u">
    <vt:lpwstr>Gratzer, Ulf</vt:lpwstr>
  </property>
  <property fmtid="{D5CDD505-2E9C-101B-9397-08002B2CF9AE}" pid="43" name="rox_step_freigabe_d">
    <vt:lpwstr>17.06.2019 09:05</vt:lpwstr>
  </property>
  <property fmtid="{D5CDD505-2E9C-101B-9397-08002B2CF9AE}" pid="44" name="rox_RoleV">
    <vt:lpwstr>Steinberger, Stefanie</vt:lpwstr>
  </property>
  <property fmtid="{D5CDD505-2E9C-101B-9397-08002B2CF9AE}" pid="45" name="rox_RoleB">
    <vt:lpwstr>Pflüger, Jörg
Lindmayer, Magdalena
Sifkovits, Alexandra
Steinberger, Stefanie</vt:lpwstr>
  </property>
  <property fmtid="{D5CDD505-2E9C-101B-9397-08002B2CF9AE}" pid="46" name="rox_RoleP">
    <vt:lpwstr>Steiner, Erich
Siml, Gerlinde</vt:lpwstr>
  </property>
  <property fmtid="{D5CDD505-2E9C-101B-9397-08002B2CF9AE}" pid="47" name="rox_RoleK">
    <vt:lpwstr/>
  </property>
  <property fmtid="{D5CDD505-2E9C-101B-9397-08002B2CF9AE}" pid="48" name="rox_RoleF">
    <vt:lpwstr>Gratzer, Ulf</vt:lpwstr>
  </property>
  <property fmtid="{D5CDD505-2E9C-101B-9397-08002B2CF9AE}" pid="49" name="rox_RoleE">
    <vt:lpwstr>kein Empfänger</vt:lpwstr>
  </property>
  <property fmtid="{D5CDD505-2E9C-101B-9397-08002B2CF9AE}" pid="50" name="rox_RoleG">
    <vt:lpwstr>GRUPPE: GeFe Förderungsabrechnungen
GRUPPE: GeFe Förderungsvergabe</vt:lpwstr>
  </property>
  <property fmtid="{D5CDD505-2E9C-101B-9397-08002B2CF9AE}" pid="51" name="rox_Meta">
    <vt:lpwstr>32</vt:lpwstr>
  </property>
  <property fmtid="{D5CDD505-2E9C-101B-9397-08002B2CF9AE}" pid="52" name="rox_Meta0">
    <vt:lpwstr>&lt;fields&gt;&lt;Field id="rox_Size" caption="Dateigröße" orderid="2" /&gt;&lt;Field id="rox_ID" caption="ID" orderid="34" /&gt;&lt;Field id="rox_T</vt:lpwstr>
  </property>
  <property fmtid="{D5CDD505-2E9C-101B-9397-08002B2CF9AE}" pid="53" name="rox_Meta1">
    <vt:lpwstr>itle" caption="Titel" orderid="0" /&gt;&lt;Field id="rox_Status" caption="Status" orderid="3" /&gt;&lt;Field id="rox_Revision" caption="Rev</vt:lpwstr>
  </property>
  <property fmtid="{D5CDD505-2E9C-101B-9397-08002B2CF9AE}" pid="54" name="rox_Meta2">
    <vt:lpwstr>ision" orderid="4" /&gt;&lt;Field id="rox_Description" caption="Beschreibung" orderid="10" /&gt;&lt;Field id="rox_DocType" caption="Dokumen</vt:lpwstr>
  </property>
  <property fmtid="{D5CDD505-2E9C-101B-9397-08002B2CF9AE}" pid="55" name="rox_Meta3">
    <vt:lpwstr>tentyp" orderid="13" /&gt;&lt;Field id="rox_CreatedBy" caption="Erstellt" orderid="22" /&gt;&lt;Field id="rox_CreatedAt" caption="Erstell</vt:lpwstr>
  </property>
  <property fmtid="{D5CDD505-2E9C-101B-9397-08002B2CF9AE}" pid="56" name="rox_Meta4">
    <vt:lpwstr>t von" orderid="21" /&gt;&lt;Field id="rox_UpdatedBy" caption="Geändert von" orderid="24" /&gt;&lt;Field id="rox_UpdatedAt" caption="Geände</vt:lpwstr>
  </property>
  <property fmtid="{D5CDD505-2E9C-101B-9397-08002B2CF9AE}" pid="57" name="rox_Meta5">
    <vt:lpwstr>rt" orderid="23" /&gt;&lt;Field id="rox_DocPath" caption="Pfad" orderid="35" /&gt;&lt;Field id="rox_ParentDocTitle" caption="Ordner" orderi</vt:lpwstr>
  </property>
  <property fmtid="{D5CDD505-2E9C-101B-9397-08002B2CF9AE}" pid="58" name="rox_Meta6">
    <vt:lpwstr>d="36" /&gt;&lt;Field id="rox_FileName" caption="Dateiname" orderid="1" /&gt;&lt;Field id="rox_VKSVersion" caption="VKS-Version" orderid="5</vt:lpwstr>
  </property>
  <property fmtid="{D5CDD505-2E9C-101B-9397-08002B2CF9AE}" pid="59" name="rox_Meta7">
    <vt:lpwstr>" /&gt;&lt;Field id="rox_RelevantChange" caption="Systemrelevante Änderung" orderid="6" /&gt;&lt;Field id="rox_FreigabedatumVB" caption="Fr</vt:lpwstr>
  </property>
  <property fmtid="{D5CDD505-2E9C-101B-9397-08002B2CF9AE}" pid="60" name="rox_Meta8">
    <vt:lpwstr>eigabedatum VB" orderid="7" /&gt;&lt;Field id="rox_AlternativeGueltigkeit" caption="Alternatives Gültigkeitsdatum" orderid="8" /&gt;&lt;Fie</vt:lpwstr>
  </property>
  <property fmtid="{D5CDD505-2E9C-101B-9397-08002B2CF9AE}" pid="61" name="rox_Meta9">
    <vt:lpwstr>ld id="rox_Veroeffentlichung" caption="Veröffentlichung auf Website" orderid="9" /&gt;&lt;Field id="rox_Versionsinformationen" captio</vt:lpwstr>
  </property>
  <property fmtid="{D5CDD505-2E9C-101B-9397-08002B2CF9AE}" pid="62" name="rox_Meta10">
    <vt:lpwstr>n="Versionsinformationen" orderid="11" /&gt;&lt;Field id="rox_Versionsinformationen_2" caption="Versionsinformationen_2" orderid="37</vt:lpwstr>
  </property>
  <property fmtid="{D5CDD505-2E9C-101B-9397-08002B2CF9AE}" pid="63" name="rox_Meta11">
    <vt:lpwstr>" /&gt;&lt;Field id="rox_Versionsinformationen_3" caption="Versionsinformationen_3" orderid="38" /&gt;&lt;Field id="rox_Versionsinformation</vt:lpwstr>
  </property>
  <property fmtid="{D5CDD505-2E9C-101B-9397-08002B2CF9AE}" pid="64" name="rox_Meta12">
    <vt:lpwstr>en_4" caption="Versionsinformationen_4" orderid="39" /&gt;&lt;Field id="rox_Versionsinformationen_5" caption="Versionsinformationen_5</vt:lpwstr>
  </property>
  <property fmtid="{D5CDD505-2E9C-101B-9397-08002B2CF9AE}" pid="65" name="rox_Meta13">
    <vt:lpwstr>" orderid="40" /&gt;&lt;Field id="rox_Versionsinformationen_6" caption="Versionsinformationen_6" orderid="41" /&gt;&lt;Field id="rox_Versio</vt:lpwstr>
  </property>
  <property fmtid="{D5CDD505-2E9C-101B-9397-08002B2CF9AE}" pid="66" name="rox_Meta14">
    <vt:lpwstr>nsinformationen_7" caption="Versionsinformationen_7" orderid="42" /&gt;&lt;Field id="rox_Versionsinformationen_8" caption="Versionsin</vt:lpwstr>
  </property>
  <property fmtid="{D5CDD505-2E9C-101B-9397-08002B2CF9AE}" pid="67" name="rox_Meta15">
    <vt:lpwstr>formationen_8" orderid="43" /&gt;&lt;Field id="rox_Wiedervorlage" caption="Wiedervorlage" orderid="14" /&gt;&lt;Field id="rox_DesignVerant</vt:lpwstr>
  </property>
  <property fmtid="{D5CDD505-2E9C-101B-9397-08002B2CF9AE}" pid="68" name="rox_Meta16">
    <vt:lpwstr>" caption="Designverantwortlicher" orderid="15" /&gt;&lt;Field id="rox_DesignVerant_SelKey" caption="Designverantwortlicher (Designve</vt:lpwstr>
  </property>
  <property fmtid="{D5CDD505-2E9C-101B-9397-08002B2CF9AE}" pid="69" name="rox_Meta17">
    <vt:lpwstr>rantwortlicher )" orderid="44" /&gt;&lt;Field id="rox_ErgVerant" caption="Ergebnisverantwortlicher" orderid="16" /&gt;&lt;Field id="rox_Erg</vt:lpwstr>
  </property>
  <property fmtid="{D5CDD505-2E9C-101B-9397-08002B2CF9AE}" pid="70" name="rox_Meta18">
    <vt:lpwstr>Verant_SelKey" caption="Ergebnisverantwortlicher (Ergebnisverantwortlicher)" orderid="45" /&gt;&lt;Field id="rox_Kennung" caption="Ke</vt:lpwstr>
  </property>
  <property fmtid="{D5CDD505-2E9C-101B-9397-08002B2CF9AE}" pid="71" name="rox_Meta19">
    <vt:lpwstr>nnung" orderid="17" /&gt;&lt;Field id="rox_ungültigab" caption="Dokument wird ungültig ab" orderid="18" /&gt;&lt;Field id="rox_überarbeiten</vt:lpwstr>
  </property>
  <property fmtid="{D5CDD505-2E9C-101B-9397-08002B2CF9AE}" pid="72" name="rox_Meta20">
    <vt:lpwstr>bis" caption="Dokument wird überarbeitet bis" orderid="19" /&gt;&lt;Field id="rox_step_letztepruefung_u" caption="1.Freigegeben von</vt:lpwstr>
  </property>
  <property fmtid="{D5CDD505-2E9C-101B-9397-08002B2CF9AE}" pid="73" name="rox_Meta21">
    <vt:lpwstr>" orderid="25" /&gt;&lt;Field id="rox_step_letztepruefung_d" caption="1.Freigegeben" orderid="26" /&gt;&lt;Field id="rox_step_vks_d" captio</vt:lpwstr>
  </property>
  <property fmtid="{D5CDD505-2E9C-101B-9397-08002B2CF9AE}" pid="74" name="rox_Meta22">
    <vt:lpwstr>n="Letzte VKS am" orderid="27" /&gt;&lt;Field id="rox_step_vks_u" caption="Letzter VKS-Verantwortlicher" orderid="28" /&gt;&lt;Field id="ro</vt:lpwstr>
  </property>
  <property fmtid="{D5CDD505-2E9C-101B-9397-08002B2CF9AE}" pid="75" name="rox_Meta23">
    <vt:lpwstr>x_step_vks" caption="VKS-Verantwortliche" type="roleconcat" orderid="29"&gt;-&lt;/Field&gt;&lt;Field id="rox_step_freigabe_u" caption="2.Fr</vt:lpwstr>
  </property>
  <property fmtid="{D5CDD505-2E9C-101B-9397-08002B2CF9AE}" pid="76" name="rox_Meta24">
    <vt:lpwstr>eigegeben von" orderid="30" /&gt;&lt;Field id="rox_step_freigabe_d" caption="2.Freigegeben" orderid="31" /&gt;&lt;Field id="rox_RoleV" capt</vt:lpwstr>
  </property>
  <property fmtid="{D5CDD505-2E9C-101B-9397-08002B2CF9AE}" pid="77" name="rox_Meta25">
    <vt:lpwstr>ion="Rolle: Verantwortlicher" orderid="46" /&gt;&lt;Field id="rox_RoleB" caption="Rolle: Ersteller (E)" orderid="47" /&gt;&lt;Field id="rox</vt:lpwstr>
  </property>
  <property fmtid="{D5CDD505-2E9C-101B-9397-08002B2CF9AE}" pid="78" name="rox_Meta26">
    <vt:lpwstr>_RoleP" caption="Rolle: 1.Freigeber" orderid="48" /&gt;&lt;Field id="rox_RoleK" caption="Rolle: VKS-Verantwortlicher" orderid="49" /&gt;</vt:lpwstr>
  </property>
  <property fmtid="{D5CDD505-2E9C-101B-9397-08002B2CF9AE}" pid="79" name="rox_Meta27">
    <vt:lpwstr>&lt;Field id="rox_RoleF" caption="Rolle: 2.Freigeber" orderid="50" /&gt;&lt;Field id="rox_RoleE" caption="Rolle: Empfänger" orderid="51</vt:lpwstr>
  </property>
  <property fmtid="{D5CDD505-2E9C-101B-9397-08002B2CF9AE}" pid="80" name="rox_Meta28">
    <vt:lpwstr>" /&gt;&lt;Field id="rox_RoleG" caption="Rolle: Empfänger (ohne Lesebestätigung)" orderid="52" /&gt;&lt;GlobalFieldHandler url="http://roxt</vt:lpwstr>
  </property>
  <property fmtid="{D5CDD505-2E9C-101B-9397-08002B2CF9AE}" pid="81" name="rox_Meta29">
    <vt:lpwstr>ra.sfg.at/roxtra/doc/DownloadGlobalFieldHandler.ashx?token=NlR%24VGJHU2M0L0RRMkNhQ3FkMHM2V0pRd2kvOUZVTnQwS2w2eWZUbjRIUW0zbEd1NU</vt:lpwstr>
  </property>
  <property fmtid="{D5CDD505-2E9C-101B-9397-08002B2CF9AE}" pid="82" name="rox_Meta30">
    <vt:lpwstr>JjVk9wZ3daK3dHSDBjV21vVFlHNHdpK2c2OFkzUC9lRFZQYjFpWFcvSXRoNWFycmljakpDWFIyUXo1ai9sWTBuaHUvUnlsUzFEVEl2ZVlTanVxejQ3ZEwveVVTUmZQd</vt:lpwstr>
  </property>
  <property fmtid="{D5CDD505-2E9C-101B-9397-08002B2CF9AE}" pid="83" name="rox_Meta31">
    <vt:lpwstr>kZwS3QvMklvYlZ6cmVWeDgrQ25aWjJmL3V1Q0VFdz0_" /&gt;&lt;/fields&gt;</vt:lpwstr>
  </property>
</Properties>
</file>